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192.168.0.31\カネシン共有フォルダ\営業本部\特需部\MP課\09 MIRAI　PJ\13_ABR・ABM(SNR材)アンカーボルト　ご注文書・お見積り書\"/>
    </mc:Choice>
  </mc:AlternateContent>
  <xr:revisionPtr revIDLastSave="0" documentId="13_ncr:1_{6085CF12-00E6-4476-8D64-E60CE62A629F}" xr6:coauthVersionLast="47" xr6:coauthVersionMax="47" xr10:uidLastSave="{00000000-0000-0000-0000-000000000000}"/>
  <bookViews>
    <workbookView xWindow="-120" yWindow="-120" windowWidth="29040" windowHeight="15720" xr2:uid="{72553708-B344-4954-9D10-7960C4F19006}"/>
  </bookViews>
  <sheets>
    <sheet name="ご注文書・お見積書" sheetId="1" r:id="rId1"/>
    <sheet name="(例)MP柱脚システム使用時" sheetId="7" r:id="rId2"/>
    <sheet name="(例)斜めビスホールダウン149使用時" sheetId="8" r:id="rId3"/>
    <sheet name="リスト(印刷不要)" sheetId="2" r:id="rId4"/>
  </sheets>
  <definedNames>
    <definedName name="_xlnm.Print_Area" localSheetId="1">'(例)MP柱脚システム使用時'!$C$4:$BD$52</definedName>
    <definedName name="_xlnm.Print_Area" localSheetId="2">'(例)斜めビスホールダウン149使用時'!$C$4:$AL$52</definedName>
    <definedName name="_xlnm.Print_Area" localSheetId="0">ご注文書・お見積書!$C$4:$BV$52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29" i="1" l="1"/>
  <c r="DD31" i="1"/>
  <c r="DA31" i="1"/>
  <c r="CX31" i="1"/>
  <c r="CV29" i="1"/>
  <c r="CR29" i="1"/>
  <c r="DD27" i="1"/>
  <c r="DA27" i="1"/>
  <c r="CX27" i="1"/>
  <c r="CR25" i="1"/>
  <c r="DD23" i="1"/>
  <c r="DA23" i="1"/>
  <c r="CX23" i="1"/>
  <c r="CR21" i="1"/>
  <c r="CX14" i="1"/>
  <c r="CR19" i="1" s="1"/>
  <c r="CS14" i="1"/>
  <c r="CX13" i="1"/>
  <c r="CS15" i="1" s="1"/>
  <c r="CS13" i="1"/>
  <c r="CX10" i="1"/>
  <c r="CL31" i="1"/>
  <c r="CI31" i="1"/>
  <c r="CF31" i="1"/>
  <c r="CD29" i="1"/>
  <c r="BZ29" i="1"/>
  <c r="CL27" i="1"/>
  <c r="CI27" i="1"/>
  <c r="CF27" i="1"/>
  <c r="BZ25" i="1"/>
  <c r="CL23" i="1"/>
  <c r="CI23" i="1"/>
  <c r="CF23" i="1"/>
  <c r="BZ21" i="1"/>
  <c r="CF14" i="1"/>
  <c r="BZ19" i="1" s="1"/>
  <c r="CD20" i="1" s="1"/>
  <c r="CA14" i="1"/>
  <c r="CF13" i="1"/>
  <c r="CA15" i="1" s="1"/>
  <c r="CA13" i="1"/>
  <c r="CF10" i="1"/>
  <c r="BT31" i="1"/>
  <c r="BQ31" i="1"/>
  <c r="BN31" i="1"/>
  <c r="BL29" i="1"/>
  <c r="BT27" i="1"/>
  <c r="BQ27" i="1"/>
  <c r="BN27" i="1"/>
  <c r="BH25" i="1"/>
  <c r="BT23" i="1"/>
  <c r="BQ23" i="1"/>
  <c r="BN23" i="1"/>
  <c r="BH21" i="1"/>
  <c r="BN14" i="1"/>
  <c r="BI14" i="1"/>
  <c r="BN13" i="1"/>
  <c r="BI15" i="1" s="1"/>
  <c r="BI13" i="1"/>
  <c r="BN10" i="1"/>
  <c r="AN6" i="1"/>
  <c r="BF6" i="1" s="1"/>
  <c r="BX6" i="1" s="1"/>
  <c r="CP6" i="1" s="1"/>
  <c r="BB31" i="1"/>
  <c r="AY31" i="1"/>
  <c r="AV31" i="1"/>
  <c r="AT29" i="1"/>
  <c r="AP29" i="1"/>
  <c r="BB27" i="1"/>
  <c r="AY27" i="1"/>
  <c r="AV27" i="1"/>
  <c r="AP25" i="1"/>
  <c r="BB23" i="1"/>
  <c r="AY23" i="1"/>
  <c r="AV23" i="1"/>
  <c r="AP21" i="1"/>
  <c r="AV14" i="1"/>
  <c r="AQ14" i="1"/>
  <c r="AV13" i="1"/>
  <c r="AQ15" i="1" s="1"/>
  <c r="AQ13" i="1"/>
  <c r="AV10" i="1"/>
  <c r="X26" i="8"/>
  <c r="X22" i="8"/>
  <c r="AJ31" i="8"/>
  <c r="AG31" i="8"/>
  <c r="AD31" i="8"/>
  <c r="AB29" i="8"/>
  <c r="X29" i="8"/>
  <c r="AJ27" i="8"/>
  <c r="AG27" i="8"/>
  <c r="AD27" i="8"/>
  <c r="X25" i="8"/>
  <c r="AJ23" i="8"/>
  <c r="AG23" i="8"/>
  <c r="AD23" i="8"/>
  <c r="X21" i="8"/>
  <c r="AD14" i="8"/>
  <c r="Y14" i="8"/>
  <c r="AD13" i="8"/>
  <c r="Y15" i="8" s="1"/>
  <c r="Y13" i="8"/>
  <c r="AD10" i="8"/>
  <c r="AQ15" i="7"/>
  <c r="Y15" i="7"/>
  <c r="BB31" i="7"/>
  <c r="AY31" i="7"/>
  <c r="AV31" i="7"/>
  <c r="AT29" i="7"/>
  <c r="AP29" i="7"/>
  <c r="BB27" i="7"/>
  <c r="AY27" i="7"/>
  <c r="AV27" i="7"/>
  <c r="AP25" i="7"/>
  <c r="BB23" i="7"/>
  <c r="AY23" i="7"/>
  <c r="AV23" i="7"/>
  <c r="AP21" i="7"/>
  <c r="AV14" i="7"/>
  <c r="AQ14" i="7"/>
  <c r="AV13" i="7"/>
  <c r="AQ13" i="7"/>
  <c r="AV10" i="7"/>
  <c r="AJ31" i="7"/>
  <c r="AG31" i="7"/>
  <c r="AD31" i="7"/>
  <c r="AB29" i="7"/>
  <c r="X29" i="7"/>
  <c r="AJ27" i="7"/>
  <c r="AG27" i="7"/>
  <c r="AD27" i="7"/>
  <c r="X25" i="7"/>
  <c r="AJ23" i="7"/>
  <c r="AG23" i="7"/>
  <c r="AD23" i="7"/>
  <c r="X21" i="7"/>
  <c r="AD14" i="7"/>
  <c r="X19" i="7" s="1"/>
  <c r="Y14" i="7"/>
  <c r="AD13" i="7"/>
  <c r="Y13" i="7"/>
  <c r="AD10" i="7"/>
  <c r="X25" i="1"/>
  <c r="X21" i="1"/>
  <c r="X29" i="1"/>
  <c r="CV20" i="1" l="1"/>
  <c r="CV17" i="1"/>
  <c r="CV24" i="1"/>
  <c r="BH19" i="1"/>
  <c r="BL20" i="1" s="1"/>
  <c r="CD24" i="1"/>
  <c r="CD17" i="1"/>
  <c r="AP19" i="1"/>
  <c r="AT20" i="1" s="1"/>
  <c r="X19" i="8"/>
  <c r="AB24" i="8" s="1"/>
  <c r="AB17" i="8"/>
  <c r="AP19" i="7"/>
  <c r="AT17" i="7" s="1"/>
  <c r="AB20" i="7"/>
  <c r="AB17" i="7"/>
  <c r="AB24" i="7"/>
  <c r="BL17" i="1" l="1"/>
  <c r="BL24" i="1"/>
  <c r="AT24" i="1"/>
  <c r="AT17" i="1"/>
  <c r="AB20" i="8"/>
  <c r="AT24" i="7"/>
  <c r="AT20" i="7"/>
  <c r="AD14" i="1"/>
  <c r="AB29" i="1"/>
  <c r="Y14" i="1"/>
  <c r="Y13" i="1"/>
  <c r="AD13" i="1" l="1"/>
  <c r="Y15" i="1" s="1"/>
  <c r="AG31" i="1"/>
  <c r="AJ31" i="1"/>
  <c r="AD31" i="1"/>
  <c r="AJ27" i="1"/>
  <c r="AG27" i="1"/>
  <c r="AD27" i="1"/>
  <c r="AJ23" i="1"/>
  <c r="AG23" i="1"/>
  <c r="AD23" i="1"/>
  <c r="AD10" i="1"/>
  <c r="X19" i="1" l="1"/>
  <c r="AB17" i="1" s="1"/>
  <c r="AB20" i="1" l="1"/>
  <c r="AB24" i="1"/>
</calcChain>
</file>

<file path=xl/sharedStrings.xml><?xml version="1.0" encoding="utf-8"?>
<sst xmlns="http://schemas.openxmlformats.org/spreadsheetml/2006/main" count="823" uniqueCount="143">
  <si>
    <t>ご注文日</t>
    <rPh sb="1" eb="4">
      <t>チュウモンビ</t>
    </rPh>
    <phoneticPr fontId="1"/>
  </si>
  <si>
    <t>西暦</t>
    <rPh sb="0" eb="2">
      <t>セイレキ</t>
    </rPh>
    <phoneticPr fontId="1"/>
  </si>
  <si>
    <t>年</t>
    <rPh sb="0" eb="1">
      <t>ネン</t>
    </rPh>
    <phoneticPr fontId="1"/>
  </si>
  <si>
    <t>月</t>
    <rPh sb="0" eb="1">
      <t>ガツ</t>
    </rPh>
    <phoneticPr fontId="1"/>
  </si>
  <si>
    <t>日</t>
    <rPh sb="0" eb="1">
      <t>ニチ</t>
    </rPh>
    <phoneticPr fontId="1"/>
  </si>
  <si>
    <t>希望納品日</t>
    <rPh sb="0" eb="5">
      <t>キボウノウヒンビ</t>
    </rPh>
    <phoneticPr fontId="1"/>
  </si>
  <si>
    <t>貴社名</t>
    <rPh sb="0" eb="3">
      <t>キシャメイ</t>
    </rPh>
    <phoneticPr fontId="1"/>
  </si>
  <si>
    <t>フリガナ</t>
    <phoneticPr fontId="1"/>
  </si>
  <si>
    <t>住所</t>
    <rPh sb="0" eb="2">
      <t>ジュウショ</t>
    </rPh>
    <phoneticPr fontId="1"/>
  </si>
  <si>
    <t>〒</t>
    <phoneticPr fontId="1"/>
  </si>
  <si>
    <t>TEL</t>
    <phoneticPr fontId="1"/>
  </si>
  <si>
    <t>FAX</t>
    <phoneticPr fontId="1"/>
  </si>
  <si>
    <t>納品先</t>
    <rPh sb="0" eb="3">
      <t>ノウヒンサキ</t>
    </rPh>
    <phoneticPr fontId="1"/>
  </si>
  <si>
    <t>現場名</t>
    <rPh sb="0" eb="3">
      <t>ゲンバメイ</t>
    </rPh>
    <phoneticPr fontId="1"/>
  </si>
  <si>
    <t>納品先名</t>
    <rPh sb="0" eb="4">
      <t>ノウヒンサキメイ</t>
    </rPh>
    <phoneticPr fontId="1"/>
  </si>
  <si>
    <t>担当者</t>
    <rPh sb="0" eb="3">
      <t>タントウシャ</t>
    </rPh>
    <phoneticPr fontId="1"/>
  </si>
  <si>
    <t>ご依頼内容</t>
    <rPh sb="1" eb="5">
      <t>イライナイヨウ</t>
    </rPh>
    <phoneticPr fontId="1"/>
  </si>
  <si>
    <t>ご注文</t>
    <rPh sb="1" eb="3">
      <t>チュウモン</t>
    </rPh>
    <phoneticPr fontId="1"/>
  </si>
  <si>
    <t>お見積り</t>
    <rPh sb="1" eb="3">
      <t>ミツモ</t>
    </rPh>
    <phoneticPr fontId="1"/>
  </si>
  <si>
    <t>注意事項</t>
    <rPh sb="0" eb="4">
      <t>チュウイジコウ</t>
    </rPh>
    <phoneticPr fontId="1"/>
  </si>
  <si>
    <t>・</t>
    <phoneticPr fontId="1"/>
  </si>
  <si>
    <t>現場へ直送の場合は必ず地図の添付をお願いいたします。別途送料がかかる場合があります。</t>
    <phoneticPr fontId="1"/>
  </si>
  <si>
    <t>＜その他＞</t>
    <rPh sb="3" eb="4">
      <t>タ</t>
    </rPh>
    <phoneticPr fontId="1"/>
  </si>
  <si>
    <t>注番</t>
    <rPh sb="0" eb="2">
      <t>チュウバン</t>
    </rPh>
    <phoneticPr fontId="1"/>
  </si>
  <si>
    <t>ver1.0</t>
    <phoneticPr fontId="1"/>
  </si>
  <si>
    <t>FAX番号：0120-677010</t>
    <rPh sb="3" eb="5">
      <t>バンゴウ</t>
    </rPh>
    <phoneticPr fontId="9"/>
  </si>
  <si>
    <t>FAXはこの方向でご送信ください</t>
    <rPh sb="6" eb="8">
      <t>ホウコウ</t>
    </rPh>
    <rPh sb="10" eb="12">
      <t>ソウシン</t>
    </rPh>
    <phoneticPr fontId="9"/>
  </si>
  <si>
    <t>FAX送信前にもう一度依頼内容をご確認ください。</t>
    <rPh sb="3" eb="5">
      <t>ソウシン</t>
    </rPh>
    <rPh sb="5" eb="6">
      <t>マエ</t>
    </rPh>
    <rPh sb="9" eb="11">
      <t>イチド</t>
    </rPh>
    <rPh sb="11" eb="13">
      <t>イライ</t>
    </rPh>
    <rPh sb="13" eb="15">
      <t>ナイヨウ</t>
    </rPh>
    <rPh sb="17" eb="19">
      <t>カクニン</t>
    </rPh>
    <phoneticPr fontId="9"/>
  </si>
  <si>
    <t>ご依頼に関するお問い合わせは0120-10-6781</t>
    <rPh sb="1" eb="3">
      <t>イライ</t>
    </rPh>
    <rPh sb="4" eb="5">
      <t>カン</t>
    </rPh>
    <rPh sb="8" eb="9">
      <t>ト</t>
    </rPh>
    <rPh sb="10" eb="11">
      <t>ア</t>
    </rPh>
    <phoneticPr fontId="9"/>
  </si>
  <si>
    <t>No.</t>
    <phoneticPr fontId="1"/>
  </si>
  <si>
    <t>アンカーボルト</t>
    <phoneticPr fontId="1"/>
  </si>
  <si>
    <t>ナット</t>
    <phoneticPr fontId="1"/>
  </si>
  <si>
    <t>座金</t>
    <rPh sb="0" eb="2">
      <t>ザガネ</t>
    </rPh>
    <phoneticPr fontId="1"/>
  </si>
  <si>
    <t>定着板</t>
    <rPh sb="0" eb="3">
      <t>テイチャクバン</t>
    </rPh>
    <phoneticPr fontId="1"/>
  </si>
  <si>
    <t>材質</t>
    <rPh sb="0" eb="2">
      <t>ザイシツ</t>
    </rPh>
    <phoneticPr fontId="1"/>
  </si>
  <si>
    <t>SNR400B</t>
    <phoneticPr fontId="1"/>
  </si>
  <si>
    <t>SNR490B</t>
    <phoneticPr fontId="1"/>
  </si>
  <si>
    <t>ねじの呼び</t>
    <rPh sb="3" eb="4">
      <t>ヨ</t>
    </rPh>
    <phoneticPr fontId="1"/>
  </si>
  <si>
    <t>基本軸径(mm)</t>
    <rPh sb="0" eb="4">
      <t>キホンジクケイ</t>
    </rPh>
    <phoneticPr fontId="1"/>
  </si>
  <si>
    <t>※JIS B 1220:2015より引用</t>
    <rPh sb="18" eb="20">
      <t>インヨウ</t>
    </rPh>
    <phoneticPr fontId="1"/>
  </si>
  <si>
    <r>
      <t>軸部断面積(mm</t>
    </r>
    <r>
      <rPr>
        <vertAlign val="superscript"/>
        <sz val="11"/>
        <color theme="1"/>
        <rFont val="游ゴシック"/>
        <family val="3"/>
        <charset val="128"/>
        <scheme val="minor"/>
      </rPr>
      <t>2</t>
    </r>
    <r>
      <rPr>
        <sz val="11"/>
        <color theme="1"/>
        <rFont val="游ゴシック"/>
        <family val="2"/>
        <charset val="128"/>
        <scheme val="minor"/>
      </rPr>
      <t>)</t>
    </r>
    <rPh sb="0" eb="2">
      <t>ジクブ</t>
    </rPh>
    <rPh sb="2" eb="5">
      <t>ダンメンセキ</t>
    </rPh>
    <phoneticPr fontId="1"/>
  </si>
  <si>
    <r>
      <t>ねじ部断有効面積(mm</t>
    </r>
    <r>
      <rPr>
        <vertAlign val="superscript"/>
        <sz val="11"/>
        <color theme="1"/>
        <rFont val="游ゴシック"/>
        <family val="3"/>
        <charset val="128"/>
        <scheme val="minor"/>
      </rPr>
      <t>2</t>
    </r>
    <r>
      <rPr>
        <sz val="11"/>
        <color theme="1"/>
        <rFont val="游ゴシック"/>
        <family val="2"/>
        <charset val="128"/>
        <scheme val="minor"/>
      </rPr>
      <t>)</t>
    </r>
    <rPh sb="2" eb="3">
      <t>ブ</t>
    </rPh>
    <rPh sb="3" eb="4">
      <t>ダン</t>
    </rPh>
    <rPh sb="4" eb="6">
      <t>ユウコウ</t>
    </rPh>
    <rPh sb="6" eb="8">
      <t>メンセキ</t>
    </rPh>
    <phoneticPr fontId="1"/>
  </si>
  <si>
    <t>呼び径</t>
    <rPh sb="0" eb="1">
      <t>ヨ</t>
    </rPh>
    <rPh sb="2" eb="3">
      <t>ケイ</t>
    </rPh>
    <phoneticPr fontId="1"/>
  </si>
  <si>
    <t>表面処理</t>
    <rPh sb="0" eb="4">
      <t>ヒョウメンショリ</t>
    </rPh>
    <phoneticPr fontId="1"/>
  </si>
  <si>
    <t>アンカーボルト形状</t>
    <rPh sb="7" eb="9">
      <t>ケイジョウ</t>
    </rPh>
    <phoneticPr fontId="1"/>
  </si>
  <si>
    <t>付属品のみ(ボルト不要)</t>
    <rPh sb="0" eb="3">
      <t>フゾクヒン</t>
    </rPh>
    <rPh sb="9" eb="11">
      <t>フヨウ</t>
    </rPh>
    <phoneticPr fontId="1"/>
  </si>
  <si>
    <t>電気亜鉛めっき</t>
    <rPh sb="0" eb="4">
      <t>デンキアエン</t>
    </rPh>
    <phoneticPr fontId="1"/>
  </si>
  <si>
    <t>溶融亜鉛めっき</t>
    <rPh sb="0" eb="4">
      <t>ヨウユウアエン</t>
    </rPh>
    <phoneticPr fontId="1"/>
  </si>
  <si>
    <t>表面処理の溶融亜鉛めっきはJIS H 8641に規定されるHDZT49です。</t>
    <rPh sb="0" eb="4">
      <t>ヒョウメンショリ</t>
    </rPh>
    <rPh sb="5" eb="9">
      <t>ヨウユウアエン</t>
    </rPh>
    <rPh sb="24" eb="26">
      <t>キテイ</t>
    </rPh>
    <phoneticPr fontId="1"/>
  </si>
  <si>
    <t>ABR400,ABR490 転造ねじ相当</t>
    <rPh sb="14" eb="16">
      <t>テンゾウ</t>
    </rPh>
    <rPh sb="18" eb="20">
      <t>ソウトウ</t>
    </rPh>
    <phoneticPr fontId="1"/>
  </si>
  <si>
    <t>ABM400,ABM490 切削ねじ相当</t>
    <rPh sb="14" eb="16">
      <t>セッサク</t>
    </rPh>
    <rPh sb="18" eb="20">
      <t>ソウトウ</t>
    </rPh>
    <phoneticPr fontId="1"/>
  </si>
  <si>
    <t>アンカーボルトおよびナット等の付属品の表面処理は電気亜鉛めっき、または溶融亜鉛めっきとすることができますが、細目ねじの場合(ABM400、ABM490に該当する切削ねじの仕様)はねじ部の勘合不良を避けるため溶融亜鉛めっきは対応不可となります。</t>
    <rPh sb="80" eb="82">
      <t>セッサク</t>
    </rPh>
    <phoneticPr fontId="1"/>
  </si>
  <si>
    <t>寸法単位：mm</t>
    <rPh sb="0" eb="2">
      <t>スンポウ</t>
    </rPh>
    <rPh sb="2" eb="4">
      <t>タンイ</t>
    </rPh>
    <phoneticPr fontId="1"/>
  </si>
  <si>
    <t>＜ナット・座金・定着板＞</t>
    <rPh sb="5" eb="7">
      <t>ザガネ</t>
    </rPh>
    <rPh sb="8" eb="10">
      <t>テイチャク</t>
    </rPh>
    <rPh sb="10" eb="11">
      <t>バン</t>
    </rPh>
    <phoneticPr fontId="1"/>
  </si>
  <si>
    <t>＜表面処理＞</t>
    <rPh sb="1" eb="5">
      <t>ヒョウメンショリ</t>
    </rPh>
    <phoneticPr fontId="1"/>
  </si>
  <si>
    <t>直線両ねじ</t>
    <rPh sb="0" eb="2">
      <t>チョクセン</t>
    </rPh>
    <rPh sb="2" eb="3">
      <t>リョウ</t>
    </rPh>
    <phoneticPr fontId="1"/>
  </si>
  <si>
    <t>その他(備考欄)</t>
    <rPh sb="2" eb="3">
      <t>タ</t>
    </rPh>
    <rPh sb="4" eb="7">
      <t>ビコウラン</t>
    </rPh>
    <phoneticPr fontId="1"/>
  </si>
  <si>
    <t>ねじ加工</t>
    <rPh sb="2" eb="4">
      <t>カコウ</t>
    </rPh>
    <phoneticPr fontId="1"/>
  </si>
  <si>
    <t>基本軸径</t>
    <rPh sb="0" eb="2">
      <t>キホン</t>
    </rPh>
    <rPh sb="2" eb="4">
      <t>ジクケイ</t>
    </rPh>
    <phoneticPr fontId="1"/>
  </si>
  <si>
    <t>生地</t>
    <rPh sb="0" eb="2">
      <t>キジ</t>
    </rPh>
    <phoneticPr fontId="1"/>
  </si>
  <si>
    <t>ABR最小長さ</t>
    <rPh sb="3" eb="6">
      <t>サイショウナガ</t>
    </rPh>
    <phoneticPr fontId="1"/>
  </si>
  <si>
    <t>ABM最小長さ</t>
    <rPh sb="3" eb="6">
      <t>サイショウナガ</t>
    </rPh>
    <phoneticPr fontId="1"/>
  </si>
  <si>
    <t>ABRねじ部最小長さ</t>
    <rPh sb="5" eb="6">
      <t>ブ</t>
    </rPh>
    <rPh sb="6" eb="9">
      <t>サイショウナガ</t>
    </rPh>
    <phoneticPr fontId="1"/>
  </si>
  <si>
    <t>ABMねじ部最小長さ</t>
    <rPh sb="5" eb="6">
      <t>ブ</t>
    </rPh>
    <rPh sb="6" eb="9">
      <t>サイショウナガ</t>
    </rPh>
    <phoneticPr fontId="1"/>
  </si>
  <si>
    <t>なし</t>
    <phoneticPr fontId="1"/>
  </si>
  <si>
    <t>あり(備考欄)</t>
    <rPh sb="3" eb="6">
      <t>ビコウラン</t>
    </rPh>
    <phoneticPr fontId="1"/>
  </si>
  <si>
    <t>Rの指示</t>
    <rPh sb="2" eb="4">
      <t>シジ</t>
    </rPh>
    <phoneticPr fontId="1"/>
  </si>
  <si>
    <t>転造ねじ</t>
    <rPh sb="0" eb="2">
      <t>テンゾウ</t>
    </rPh>
    <phoneticPr fontId="1"/>
  </si>
  <si>
    <t>切削ねじ</t>
    <rPh sb="0" eb="2">
      <t>セッサク</t>
    </rPh>
    <phoneticPr fontId="1"/>
  </si>
  <si>
    <t>アンカーボルト本数</t>
    <rPh sb="7" eb="9">
      <t>ホンスウ</t>
    </rPh>
    <phoneticPr fontId="1"/>
  </si>
  <si>
    <t>ボルト長さ L</t>
    <rPh sb="3" eb="4">
      <t>ナガ</t>
    </rPh>
    <rPh sb="4" eb="5">
      <t>ゼンチョウ</t>
    </rPh>
    <phoneticPr fontId="1"/>
  </si>
  <si>
    <t>ボルト長さ L1</t>
    <rPh sb="3" eb="4">
      <t>ナガ</t>
    </rPh>
    <rPh sb="4" eb="5">
      <t>ゼンチョウ</t>
    </rPh>
    <phoneticPr fontId="1"/>
  </si>
  <si>
    <t>ねじ部長さ b1</t>
    <rPh sb="2" eb="3">
      <t>ブ</t>
    </rPh>
    <rPh sb="3" eb="4">
      <t>ナガ</t>
    </rPh>
    <phoneticPr fontId="1"/>
  </si>
  <si>
    <t>ねじ部長さ b2</t>
    <rPh sb="2" eb="3">
      <t>ブ</t>
    </rPh>
    <rPh sb="3" eb="4">
      <t>ナガ</t>
    </rPh>
    <phoneticPr fontId="1"/>
  </si>
  <si>
    <t>R指示寸法</t>
    <rPh sb="1" eb="3">
      <t>シジ</t>
    </rPh>
    <rPh sb="3" eb="5">
      <t>スンポウ</t>
    </rPh>
    <phoneticPr fontId="1"/>
  </si>
  <si>
    <t>J形(特注)</t>
    <rPh sb="1" eb="2">
      <t>ガタ</t>
    </rPh>
    <rPh sb="3" eb="5">
      <t>トクチュウ</t>
    </rPh>
    <phoneticPr fontId="1"/>
  </si>
  <si>
    <t>L形(特注)</t>
    <rPh sb="1" eb="2">
      <t>ガタ</t>
    </rPh>
    <rPh sb="3" eb="5">
      <t>トクチュウ</t>
    </rPh>
    <phoneticPr fontId="1"/>
  </si>
  <si>
    <t>形状</t>
    <rPh sb="0" eb="2">
      <t>ケイジョウ</t>
    </rPh>
    <phoneticPr fontId="1"/>
  </si>
  <si>
    <t>丸型</t>
    <rPh sb="0" eb="2">
      <t>マルガタ</t>
    </rPh>
    <phoneticPr fontId="1"/>
  </si>
  <si>
    <t>外径D</t>
    <rPh sb="0" eb="2">
      <t>ガイケイ</t>
    </rPh>
    <phoneticPr fontId="1"/>
  </si>
  <si>
    <t>内径d</t>
    <rPh sb="0" eb="2">
      <t>ナイケイ</t>
    </rPh>
    <phoneticPr fontId="1"/>
  </si>
  <si>
    <t>板厚t</t>
    <rPh sb="0" eb="2">
      <t>イタアツ</t>
    </rPh>
    <phoneticPr fontId="1"/>
  </si>
  <si>
    <t>四角型</t>
    <rPh sb="0" eb="3">
      <t>シカクガタ</t>
    </rPh>
    <phoneticPr fontId="1"/>
  </si>
  <si>
    <t>ねじの呼び径</t>
    <rPh sb="3" eb="4">
      <t>ヨ</t>
    </rPh>
    <rPh sb="5" eb="6">
      <t>ケイ</t>
    </rPh>
    <phoneticPr fontId="1"/>
  </si>
  <si>
    <t>SNR490B</t>
  </si>
  <si>
    <t>ABR・SNR材　アンカーボルト　ご注文書・お見積書</t>
    <rPh sb="7" eb="8">
      <t>ザイ</t>
    </rPh>
    <rPh sb="18" eb="20">
      <t>チュウモン</t>
    </rPh>
    <rPh sb="20" eb="21">
      <t>ショ</t>
    </rPh>
    <rPh sb="23" eb="25">
      <t>ミツモ</t>
    </rPh>
    <rPh sb="25" eb="26">
      <t>ショ</t>
    </rPh>
    <phoneticPr fontId="1"/>
  </si>
  <si>
    <t>定着板形状</t>
    <rPh sb="0" eb="5">
      <t>テイチャクバンケイジョウ</t>
    </rPh>
    <phoneticPr fontId="1"/>
  </si>
  <si>
    <t>本書はJIS B 1220:2015に規定する構造用両ねじアンカーボルトセットのABR400、ABR490、ABM400、ABM490のアンカーボルトおよびナット等の付属品を取り寄せるためのご注文書もしくはお見積書になります。</t>
    <rPh sb="0" eb="2">
      <t>ホンショ</t>
    </rPh>
    <phoneticPr fontId="1"/>
  </si>
  <si>
    <t>本書によりご依頼するアンカーボルトの材質はSNR400BもしくはSNR490Bです。</t>
    <rPh sb="0" eb="1">
      <t>ホン</t>
    </rPh>
    <rPh sb="1" eb="2">
      <t>ショ</t>
    </rPh>
    <rPh sb="6" eb="8">
      <t>イライ</t>
    </rPh>
    <rPh sb="18" eb="20">
      <t>ザイシツ</t>
    </rPh>
    <phoneticPr fontId="1"/>
  </si>
  <si>
    <t>ABRもしくはABMのJIS規格に定められた最小長さよりも短いアンカーボルトの場合は規格外の特注品となりますが、本書でご注文もしくはお見積りが可能です。</t>
    <rPh sb="14" eb="16">
      <t>キカク</t>
    </rPh>
    <rPh sb="17" eb="18">
      <t>サダ</t>
    </rPh>
    <rPh sb="22" eb="25">
      <t>サイショウナガ</t>
    </rPh>
    <rPh sb="29" eb="30">
      <t>ミジカ</t>
    </rPh>
    <rPh sb="39" eb="41">
      <t>バアイ</t>
    </rPh>
    <rPh sb="42" eb="45">
      <t>キカクガイ</t>
    </rPh>
    <rPh sb="46" eb="48">
      <t>トクチュウ</t>
    </rPh>
    <rPh sb="48" eb="49">
      <t>ヒン</t>
    </rPh>
    <rPh sb="56" eb="57">
      <t>ホン</t>
    </rPh>
    <rPh sb="57" eb="58">
      <t>ショ</t>
    </rPh>
    <rPh sb="60" eb="62">
      <t>チュウモン</t>
    </rPh>
    <rPh sb="67" eb="69">
      <t>ミツモ</t>
    </rPh>
    <rPh sb="71" eb="73">
      <t>カノウ</t>
    </rPh>
    <phoneticPr fontId="1"/>
  </si>
  <si>
    <t>ナットと座金はJIS1220:2015に記載の材質、形状および寸法となり、ナットの強度区分を5J、座金の硬さ区分200Jとしています。</t>
    <rPh sb="4" eb="6">
      <t>ザガネキサイ</t>
    </rPh>
    <rPh sb="20" eb="22">
      <t>キサイ</t>
    </rPh>
    <rPh sb="23" eb="25">
      <t>ザイシツ</t>
    </rPh>
    <rPh sb="41" eb="45">
      <t>キョウドクブン</t>
    </rPh>
    <rPh sb="49" eb="51">
      <t>ザガネ</t>
    </rPh>
    <rPh sb="52" eb="53">
      <t>カタ</t>
    </rPh>
    <rPh sb="54" eb="56">
      <t>クブン</t>
    </rPh>
    <phoneticPr fontId="1"/>
  </si>
  <si>
    <t>定着板は建築用アンカーボルトメーカー協議会の推奨寸法による形状となります。材質はJIS G 3101のSS400です。定着板の寸法を指定したい場合は備考欄にご記載ください。</t>
    <rPh sb="0" eb="3">
      <t>テイチャクバン</t>
    </rPh>
    <rPh sb="4" eb="6">
      <t>ケンチク</t>
    </rPh>
    <rPh sb="22" eb="26">
      <t>スイショウスンポウ</t>
    </rPh>
    <rPh sb="29" eb="31">
      <t>ケイジョウ</t>
    </rPh>
    <rPh sb="37" eb="39">
      <t>ザイシツ</t>
    </rPh>
    <phoneticPr fontId="1"/>
  </si>
  <si>
    <t>＜アンカーボルト＞</t>
    <phoneticPr fontId="1"/>
  </si>
  <si>
    <t>ナットの高さ(m)</t>
    <rPh sb="4" eb="5">
      <t>タカ</t>
    </rPh>
    <phoneticPr fontId="1"/>
  </si>
  <si>
    <t>ナットの二面幅(S)</t>
    <rPh sb="4" eb="6">
      <t>ニメン</t>
    </rPh>
    <rPh sb="6" eb="7">
      <t>ハバ</t>
    </rPh>
    <phoneticPr fontId="1"/>
  </si>
  <si>
    <t>単位mm</t>
    <rPh sb="0" eb="2">
      <t>タンイ</t>
    </rPh>
    <phoneticPr fontId="1"/>
  </si>
  <si>
    <t>対角距離e</t>
    <rPh sb="0" eb="2">
      <t>タイカク</t>
    </rPh>
    <rPh sb="2" eb="4">
      <t>キョリ</t>
    </rPh>
    <phoneticPr fontId="1"/>
  </si>
  <si>
    <t>座金の内径(d)</t>
    <rPh sb="0" eb="2">
      <t>ザガネ</t>
    </rPh>
    <rPh sb="3" eb="5">
      <t>ナイケイ</t>
    </rPh>
    <phoneticPr fontId="1"/>
  </si>
  <si>
    <t>座金の外径(D)</t>
    <rPh sb="0" eb="2">
      <t>ザガネ</t>
    </rPh>
    <rPh sb="3" eb="5">
      <t>ガイケイ</t>
    </rPh>
    <phoneticPr fontId="1"/>
  </si>
  <si>
    <t>座金の厚さ(t)</t>
    <rPh sb="0" eb="2">
      <t>ザガネ</t>
    </rPh>
    <rPh sb="3" eb="4">
      <t>アツ</t>
    </rPh>
    <phoneticPr fontId="1"/>
  </si>
  <si>
    <t>アンカーボルト形状がJ形・L形の場合</t>
    <rPh sb="7" eb="9">
      <t>ケイジョウ</t>
    </rPh>
    <rPh sb="11" eb="12">
      <t>ガタ</t>
    </rPh>
    <rPh sb="14" eb="15">
      <t>ガタ</t>
    </rPh>
    <rPh sb="16" eb="18">
      <t>バアイ</t>
    </rPh>
    <phoneticPr fontId="1"/>
  </si>
  <si>
    <t>参考</t>
    <rPh sb="0" eb="2">
      <t>サンコウ</t>
    </rPh>
    <phoneticPr fontId="1"/>
  </si>
  <si>
    <t>JIS規格もしくは
特注品の判定</t>
    <rPh sb="3" eb="5">
      <t>キカク</t>
    </rPh>
    <rPh sb="10" eb="13">
      <t>トクチュウヒン</t>
    </rPh>
    <rPh sb="14" eb="16">
      <t>ハンテイ</t>
    </rPh>
    <phoneticPr fontId="1"/>
  </si>
  <si>
    <t>二面幅(S)</t>
    <rPh sb="0" eb="2">
      <t>ニメン</t>
    </rPh>
    <rPh sb="2" eb="3">
      <t>ハバ</t>
    </rPh>
    <phoneticPr fontId="1"/>
  </si>
  <si>
    <t>対角距離(e)</t>
    <rPh sb="0" eb="4">
      <t>タイカクキョリ</t>
    </rPh>
    <phoneticPr fontId="1"/>
  </si>
  <si>
    <t>高さ(m)</t>
    <rPh sb="0" eb="1">
      <t>タカ</t>
    </rPh>
    <phoneticPr fontId="1"/>
  </si>
  <si>
    <t>(指示なしの場合は空欄)</t>
    <rPh sb="1" eb="3">
      <t>シジ</t>
    </rPh>
    <rPh sb="6" eb="8">
      <t>バアイ</t>
    </rPh>
    <rPh sb="9" eb="11">
      <t>クウラン</t>
    </rPh>
    <phoneticPr fontId="1"/>
  </si>
  <si>
    <t>厚さ(t)</t>
    <rPh sb="0" eb="1">
      <t>アツ</t>
    </rPh>
    <phoneticPr fontId="1"/>
  </si>
  <si>
    <t>外径(D)</t>
    <rPh sb="0" eb="2">
      <t>ガイケイ</t>
    </rPh>
    <phoneticPr fontId="1"/>
  </si>
  <si>
    <t>内径(d)</t>
    <rPh sb="0" eb="2">
      <t>ナイケイ</t>
    </rPh>
    <phoneticPr fontId="1"/>
  </si>
  <si>
    <t>5J ナット数量</t>
    <rPh sb="6" eb="8">
      <t>スウリョウ</t>
    </rPh>
    <phoneticPr fontId="1"/>
  </si>
  <si>
    <t>200J 座金数量</t>
    <rPh sb="5" eb="7">
      <t>ザガネ</t>
    </rPh>
    <rPh sb="7" eb="9">
      <t>スウリョウ</t>
    </rPh>
    <phoneticPr fontId="1"/>
  </si>
  <si>
    <t>：</t>
    <phoneticPr fontId="1"/>
  </si>
  <si>
    <t>SS400 定着板数量</t>
    <rPh sb="6" eb="9">
      <t>テイチャクバン</t>
    </rPh>
    <rPh sb="9" eb="11">
      <t>スウリョウ</t>
    </rPh>
    <phoneticPr fontId="1"/>
  </si>
  <si>
    <t>板厚 (t)</t>
    <rPh sb="0" eb="2">
      <t>イタアツ</t>
    </rPh>
    <phoneticPr fontId="1"/>
  </si>
  <si>
    <t>定着板寸法(自動計算)</t>
    <rPh sb="0" eb="3">
      <t>テイチャクバン</t>
    </rPh>
    <rPh sb="3" eb="5">
      <t>スンポウ</t>
    </rPh>
    <rPh sb="6" eb="10">
      <t>ジドウケイサン</t>
    </rPh>
    <phoneticPr fontId="1"/>
  </si>
  <si>
    <t>座金寸法(自動計算)</t>
    <rPh sb="0" eb="2">
      <t>ザガネ</t>
    </rPh>
    <rPh sb="2" eb="4">
      <t>スンポウ</t>
    </rPh>
    <rPh sb="5" eb="7">
      <t>ジドウ</t>
    </rPh>
    <rPh sb="7" eb="9">
      <t>ケイサン</t>
    </rPh>
    <phoneticPr fontId="1"/>
  </si>
  <si>
    <t>ナット寸法(自動計算)</t>
    <rPh sb="3" eb="5">
      <t>スンポウ</t>
    </rPh>
    <rPh sb="6" eb="8">
      <t>ジドウ</t>
    </rPh>
    <rPh sb="8" eb="10">
      <t>ケイサン</t>
    </rPh>
    <phoneticPr fontId="1"/>
  </si>
  <si>
    <t>丸型か四角型を選べます</t>
    <rPh sb="0" eb="2">
      <t>マルガタ</t>
    </rPh>
    <rPh sb="3" eb="6">
      <t>シカクガタ</t>
    </rPh>
    <rPh sb="7" eb="8">
      <t>エラ</t>
    </rPh>
    <phoneticPr fontId="1"/>
  </si>
  <si>
    <t>直線両ねじボルトに使用します</t>
    <rPh sb="9" eb="11">
      <t>シヨウ</t>
    </rPh>
    <phoneticPr fontId="1"/>
  </si>
  <si>
    <t>ABRは転造ねじ, ABMは切削ねじです</t>
    <rPh sb="4" eb="6">
      <t>テンゾウ</t>
    </rPh>
    <rPh sb="14" eb="16">
      <t>セッサク</t>
    </rPh>
    <phoneticPr fontId="1"/>
  </si>
  <si>
    <t>手動入力</t>
    <rPh sb="0" eb="2">
      <t>シュドウ</t>
    </rPh>
    <rPh sb="2" eb="4">
      <t>ニュウリョク</t>
    </rPh>
    <phoneticPr fontId="1"/>
  </si>
  <si>
    <t>選択肢入力</t>
    <rPh sb="0" eb="3">
      <t>センタクシ</t>
    </rPh>
    <rPh sb="3" eb="5">
      <t>ニュウリョク</t>
    </rPh>
    <phoneticPr fontId="1"/>
  </si>
  <si>
    <t>参考：ABR(ABM)のセット構成品は下記になります</t>
    <rPh sb="0" eb="2">
      <t>サンコウ</t>
    </rPh>
    <rPh sb="15" eb="18">
      <t>コウセイヒン</t>
    </rPh>
    <rPh sb="19" eb="21">
      <t>カキ</t>
    </rPh>
    <phoneticPr fontId="1"/>
  </si>
  <si>
    <t>・5J ナット４個　　・200J 座金１個</t>
    <rPh sb="8" eb="9">
      <t>コ</t>
    </rPh>
    <rPh sb="17" eb="19">
      <t>ザガネ</t>
    </rPh>
    <rPh sb="20" eb="21">
      <t>コ</t>
    </rPh>
    <phoneticPr fontId="1"/>
  </si>
  <si>
    <t>・SNRアンカーボルト(直線両ねじ) １本</t>
    <rPh sb="12" eb="14">
      <t>チョクセン</t>
    </rPh>
    <rPh sb="14" eb="15">
      <t>リョウ</t>
    </rPh>
    <rPh sb="20" eb="21">
      <t>ホン</t>
    </rPh>
    <phoneticPr fontId="1"/>
  </si>
  <si>
    <t>形状の種類が多い場合は必要に応じてコピーしてお使いください</t>
    <phoneticPr fontId="1"/>
  </si>
  <si>
    <t>アンカーボルトの形状や長さごとにNo.2、No.3…と分けてご注文の詳細を記入し</t>
    <rPh sb="8" eb="10">
      <t>ケイジョウ</t>
    </rPh>
    <rPh sb="11" eb="12">
      <t>ナガ</t>
    </rPh>
    <rPh sb="27" eb="28">
      <t>ワ</t>
    </rPh>
    <rPh sb="31" eb="33">
      <t>チュウモン</t>
    </rPh>
    <rPh sb="34" eb="36">
      <t>ショウサイ</t>
    </rPh>
    <rPh sb="37" eb="39">
      <t>キニュウ</t>
    </rPh>
    <phoneticPr fontId="1"/>
  </si>
  <si>
    <t>エクセルの改ページプレビューで印刷範囲を確認しながらご使用ください</t>
    <rPh sb="5" eb="6">
      <t>カイ</t>
    </rPh>
    <rPh sb="15" eb="17">
      <t>インサツ</t>
    </rPh>
    <rPh sb="17" eb="19">
      <t>ハンイ</t>
    </rPh>
    <rPh sb="20" eb="22">
      <t>カクニン</t>
    </rPh>
    <rPh sb="27" eb="29">
      <t>シヨウ</t>
    </rPh>
    <phoneticPr fontId="1"/>
  </si>
  <si>
    <t>b2は直線両ねじの場合です</t>
    <rPh sb="3" eb="5">
      <t>チョクセン</t>
    </rPh>
    <rPh sb="5" eb="6">
      <t>リョウ</t>
    </rPh>
    <rPh sb="9" eb="11">
      <t>バアイ</t>
    </rPh>
    <phoneticPr fontId="1"/>
  </si>
  <si>
    <t>L1はJ形・L形の場合です</t>
    <rPh sb="4" eb="5">
      <t>ガタ</t>
    </rPh>
    <rPh sb="7" eb="8">
      <t>ガタ</t>
    </rPh>
    <rPh sb="9" eb="11">
      <t>バアイ</t>
    </rPh>
    <phoneticPr fontId="1"/>
  </si>
  <si>
    <t>b2空欄の場合はb2=b1と扱います</t>
    <rPh sb="2" eb="4">
      <t>クウラン</t>
    </rPh>
    <rPh sb="5" eb="7">
      <t>バアイ</t>
    </rPh>
    <rPh sb="14" eb="15">
      <t>アツカ</t>
    </rPh>
    <phoneticPr fontId="1"/>
  </si>
  <si>
    <t>ABR(ABM)の場合はボルト本数×４個(自動計算)</t>
    <rPh sb="9" eb="11">
      <t>バアイ</t>
    </rPh>
    <rPh sb="15" eb="17">
      <t>ホンスウ</t>
    </rPh>
    <rPh sb="19" eb="20">
      <t>コ</t>
    </rPh>
    <rPh sb="21" eb="23">
      <t>ジドウ</t>
    </rPh>
    <rPh sb="23" eb="25">
      <t>ケイサン</t>
    </rPh>
    <phoneticPr fontId="1"/>
  </si>
  <si>
    <t>ABR(ABM)の場合はボルト本数×1個(自動計算)</t>
    <rPh sb="9" eb="11">
      <t>バアイ</t>
    </rPh>
    <rPh sb="15" eb="17">
      <t>ホンスウ</t>
    </rPh>
    <rPh sb="19" eb="20">
      <t>コ</t>
    </rPh>
    <rPh sb="21" eb="23">
      <t>ジドウ</t>
    </rPh>
    <rPh sb="23" eb="25">
      <t>ケイサン</t>
    </rPh>
    <phoneticPr fontId="1"/>
  </si>
  <si>
    <t>特注のSNR材はABRおよびABMの規格をもとに製造しているため、JIS B 1220:2015に含まれない径(M12等)の特注対応は受け付けておりません。</t>
    <rPh sb="0" eb="2">
      <t>トクチュウ</t>
    </rPh>
    <rPh sb="6" eb="7">
      <t>ザイ</t>
    </rPh>
    <rPh sb="18" eb="20">
      <t>キカク</t>
    </rPh>
    <rPh sb="24" eb="26">
      <t>セイゾウ</t>
    </rPh>
    <rPh sb="49" eb="50">
      <t>フク</t>
    </rPh>
    <rPh sb="54" eb="55">
      <t>ケイ</t>
    </rPh>
    <rPh sb="59" eb="60">
      <t>トウ</t>
    </rPh>
    <rPh sb="62" eb="64">
      <t>トクチュウ</t>
    </rPh>
    <rPh sb="64" eb="66">
      <t>タイオウ</t>
    </rPh>
    <rPh sb="67" eb="68">
      <t>ウ</t>
    </rPh>
    <rPh sb="69" eb="70">
      <t>ツ</t>
    </rPh>
    <phoneticPr fontId="1"/>
  </si>
  <si>
    <t>特注品の場合アンカーボルトのみのご指定だけではABRやABMの構成品であるナットや座金は付属しません。アンカーボルトごとにナットや座金、定着板をご依頼の都度ご指定ください。</t>
    <rPh sb="0" eb="3">
      <t>トクチュウヒン</t>
    </rPh>
    <rPh sb="4" eb="6">
      <t>バアイ</t>
    </rPh>
    <phoneticPr fontId="1"/>
  </si>
  <si>
    <t>備考欄：</t>
    <rPh sb="0" eb="2">
      <t>ビコウ</t>
    </rPh>
    <rPh sb="2" eb="3">
      <t>ラン</t>
    </rPh>
    <phoneticPr fontId="1"/>
  </si>
  <si>
    <t>最小径:ABRはM16　ABMはM24</t>
    <rPh sb="0" eb="3">
      <t>サイショウケイ</t>
    </rPh>
    <phoneticPr fontId="1"/>
  </si>
  <si>
    <t>使用するアンカーボルトの長さや付属品の個数やサイズ等は案件ごと、もしくは使用箇所ごとに</t>
    <rPh sb="0" eb="2">
      <t>シヨウ</t>
    </rPh>
    <rPh sb="12" eb="13">
      <t>ナガ</t>
    </rPh>
    <rPh sb="15" eb="18">
      <t>フゾクヒン</t>
    </rPh>
    <rPh sb="19" eb="21">
      <t>コスウ</t>
    </rPh>
    <rPh sb="25" eb="26">
      <t>トウ</t>
    </rPh>
    <rPh sb="27" eb="29">
      <t>アンケン</t>
    </rPh>
    <rPh sb="36" eb="40">
      <t>シヨウカショ</t>
    </rPh>
    <phoneticPr fontId="1"/>
  </si>
  <si>
    <t>毎回ご検討のうえご依頼ください。</t>
    <rPh sb="0" eb="2">
      <t>マイカイ</t>
    </rPh>
    <phoneticPr fontId="1"/>
  </si>
  <si>
    <t>個数を指定したい場合やアンカーボルトが特注品の場合は入力</t>
    <rPh sb="0" eb="2">
      <t>コスウ</t>
    </rPh>
    <rPh sb="3" eb="5">
      <t>シテイ</t>
    </rPh>
    <rPh sb="8" eb="10">
      <t>バアイ</t>
    </rPh>
    <rPh sb="26" eb="28">
      <t>ニュウリョク</t>
    </rPh>
    <phoneticPr fontId="1"/>
  </si>
  <si>
    <t>入力不要もしくは個数指定</t>
    <rPh sb="0" eb="2">
      <t>ニュウリョク</t>
    </rPh>
    <rPh sb="2" eb="4">
      <t>フヨウ</t>
    </rPh>
    <rPh sb="8" eb="12">
      <t>コスウシテイ</t>
    </rPh>
    <phoneticPr fontId="1"/>
  </si>
  <si>
    <t>ABR・SNR材 アンカーボルト ご注文・お見積書</t>
    <rPh sb="7" eb="8">
      <t>ザイ</t>
    </rPh>
    <rPh sb="18" eb="20">
      <t>チュウモン</t>
    </rPh>
    <rPh sb="22" eb="25">
      <t>ミツモリショ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</si>
</sst>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M&quot;General"/>
    <numFmt numFmtId="177" formatCode="General&quot;個&quot;"/>
    <numFmt numFmtId="178" formatCode="General&quot;本&quot;"/>
  </numFmts>
  <fonts count="21"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10"/>
      <color rgb="FF0000FF"/>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10"/>
      <color theme="1"/>
      <name val="游ゴシック"/>
      <family val="3"/>
      <charset val="128"/>
    </font>
    <font>
      <sz val="6"/>
      <name val="游明朝"/>
      <family val="2"/>
      <charset val="128"/>
    </font>
    <font>
      <b/>
      <sz val="10"/>
      <color rgb="FF0000FF"/>
      <name val="游ゴシック"/>
      <family val="3"/>
      <charset val="128"/>
    </font>
    <font>
      <sz val="10"/>
      <color rgb="FF0000FF"/>
      <name val="游ゴシック"/>
      <family val="3"/>
      <charset val="128"/>
    </font>
    <font>
      <vertAlign val="superscript"/>
      <sz val="11"/>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b/>
      <sz val="9"/>
      <color rgb="FF00B0F0"/>
      <name val="游ゴシック"/>
      <family val="3"/>
      <charset val="128"/>
      <scheme val="minor"/>
    </font>
    <font>
      <sz val="11"/>
      <color theme="1"/>
      <name val="游ゴシック"/>
      <family val="3"/>
      <charset val="128"/>
      <scheme val="minor"/>
    </font>
    <font>
      <b/>
      <sz val="11"/>
      <color rgb="FF0000FF"/>
      <name val="游ゴシック"/>
      <family val="3"/>
      <charset val="128"/>
      <scheme val="minor"/>
    </font>
    <font>
      <sz val="9"/>
      <name val="游ゴシック"/>
      <family val="3"/>
      <charset val="128"/>
      <scheme val="minor"/>
    </font>
    <font>
      <b/>
      <sz val="8"/>
      <color theme="1"/>
      <name val="游ゴシック"/>
      <family val="3"/>
      <charset val="128"/>
      <scheme val="minor"/>
    </font>
  </fonts>
  <fills count="11">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s>
  <borders count="47">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22">
    <xf numFmtId="0" fontId="0" fillId="0" borderId="0" xfId="0">
      <alignment vertical="center"/>
    </xf>
    <xf numFmtId="0" fontId="4" fillId="0" borderId="0" xfId="0" applyFont="1" applyProtection="1">
      <alignment vertical="center"/>
      <protection locked="0"/>
    </xf>
    <xf numFmtId="0" fontId="18" fillId="0" borderId="0" xfId="0" applyFont="1" applyProtection="1">
      <alignment vertical="center"/>
      <protection locked="0"/>
    </xf>
    <xf numFmtId="0" fontId="14" fillId="0" borderId="0" xfId="0" applyFont="1" applyProtection="1">
      <alignment vertical="center"/>
      <protection locked="0"/>
    </xf>
    <xf numFmtId="0" fontId="4" fillId="0" borderId="0" xfId="0" applyFont="1" applyAlignment="1" applyProtection="1">
      <alignment horizontal="left" vertical="center"/>
      <protection locked="0"/>
    </xf>
    <xf numFmtId="0" fontId="14"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11" fillId="0" borderId="0" xfId="0" applyFont="1" applyProtection="1">
      <alignment vertical="center"/>
      <protection locked="0"/>
    </xf>
    <xf numFmtId="0" fontId="8" fillId="0" borderId="0" xfId="0" applyFont="1" applyAlignment="1" applyProtection="1">
      <alignment horizontal="center" vertical="center" shrinkToFit="1"/>
      <protection locked="0"/>
    </xf>
    <xf numFmtId="0" fontId="10" fillId="0" borderId="0" xfId="0" applyFont="1" applyAlignment="1" applyProtection="1">
      <alignment horizontal="center" vertical="top" wrapText="1"/>
      <protection locked="0"/>
    </xf>
    <xf numFmtId="0" fontId="14" fillId="0" borderId="31" xfId="0" applyFont="1" applyBorder="1" applyProtection="1">
      <alignment vertical="center"/>
      <protection locked="0"/>
    </xf>
    <xf numFmtId="0" fontId="14" fillId="0" borderId="33" xfId="0" applyFont="1" applyBorder="1" applyProtection="1">
      <alignment vertical="center"/>
      <protection locked="0"/>
    </xf>
    <xf numFmtId="0" fontId="14" fillId="0" borderId="42"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4" fillId="0" borderId="13" xfId="0" applyFont="1" applyBorder="1" applyProtection="1">
      <alignment vertical="center"/>
      <protection locked="0"/>
    </xf>
    <xf numFmtId="0" fontId="6" fillId="0" borderId="31" xfId="0" applyFont="1" applyBorder="1" applyProtection="1">
      <alignment vertical="center"/>
      <protection locked="0"/>
    </xf>
    <xf numFmtId="0" fontId="7" fillId="0" borderId="4"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14" fillId="0" borderId="39" xfId="0" applyFont="1" applyBorder="1" applyProtection="1">
      <alignment vertical="center"/>
      <protection locked="0"/>
    </xf>
    <xf numFmtId="0" fontId="7" fillId="0" borderId="4"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15" fillId="0" borderId="0" xfId="0" applyFont="1" applyAlignment="1" applyProtection="1">
      <alignment vertical="center" wrapText="1"/>
      <protection locked="0"/>
    </xf>
    <xf numFmtId="0" fontId="4" fillId="0" borderId="8"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15" xfId="0" applyFont="1" applyBorder="1" applyProtection="1">
      <alignment vertical="center"/>
      <protection locked="0"/>
      <extLst>
        <ext xmlns:xfpb="http://schemas.microsoft.com/office/spreadsheetml/2022/featurepropertybag" uri="{C7286773-470A-42A8-94C5-96B5CB345126}">
          <xfpb:xfComplement i="0"/>
        </ext>
      </extLst>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right" vertical="center"/>
    </xf>
    <xf numFmtId="0" fontId="14" fillId="0" borderId="33" xfId="0" applyFont="1" applyBorder="1">
      <alignment vertical="center"/>
    </xf>
    <xf numFmtId="0" fontId="14" fillId="0" borderId="39" xfId="0" applyFont="1" applyBorder="1">
      <alignment vertical="center"/>
    </xf>
    <xf numFmtId="0" fontId="14" fillId="0" borderId="31" xfId="0" applyFont="1" applyBorder="1" applyAlignment="1">
      <alignment horizontal="center" vertical="center"/>
    </xf>
    <xf numFmtId="0" fontId="6" fillId="0" borderId="31" xfId="0" applyFont="1" applyBorder="1">
      <alignment vertical="center"/>
    </xf>
    <xf numFmtId="0" fontId="6" fillId="0" borderId="33" xfId="0" applyFont="1" applyBorder="1">
      <alignment vertical="center"/>
    </xf>
    <xf numFmtId="0" fontId="14" fillId="0" borderId="42" xfId="0" applyFont="1" applyBorder="1">
      <alignment vertical="center"/>
    </xf>
    <xf numFmtId="0" fontId="14" fillId="0" borderId="31" xfId="0" applyFont="1" applyBorder="1">
      <alignment vertical="center"/>
    </xf>
    <xf numFmtId="0" fontId="14" fillId="0" borderId="18" xfId="0" applyFont="1" applyBorder="1">
      <alignment vertical="center"/>
    </xf>
    <xf numFmtId="0" fontId="14" fillId="0" borderId="32" xfId="0" applyFont="1" applyBorder="1">
      <alignment vertical="center"/>
    </xf>
    <xf numFmtId="0" fontId="20" fillId="0" borderId="24" xfId="0" applyFont="1" applyBorder="1">
      <alignment vertical="center"/>
    </xf>
    <xf numFmtId="0" fontId="20" fillId="0" borderId="1" xfId="0" applyFont="1" applyBorder="1">
      <alignment vertical="center"/>
    </xf>
    <xf numFmtId="0" fontId="20" fillId="0" borderId="25" xfId="0" applyFont="1" applyBorder="1">
      <alignment vertical="center"/>
    </xf>
    <xf numFmtId="0" fontId="20" fillId="0" borderId="23" xfId="0" applyFont="1" applyBorder="1">
      <alignment vertical="center"/>
    </xf>
    <xf numFmtId="178" fontId="20" fillId="0" borderId="0" xfId="0" applyNumberFormat="1" applyFont="1">
      <alignment vertical="center"/>
    </xf>
    <xf numFmtId="0" fontId="20" fillId="0" borderId="0" xfId="0" applyFont="1">
      <alignment vertical="center"/>
    </xf>
    <xf numFmtId="0" fontId="20" fillId="0" borderId="19" xfId="0" applyFont="1" applyBorder="1">
      <alignment vertical="center"/>
    </xf>
    <xf numFmtId="0" fontId="20" fillId="0" borderId="21" xfId="0" applyFont="1" applyBorder="1">
      <alignment vertical="center"/>
    </xf>
    <xf numFmtId="0" fontId="20" fillId="0" borderId="20" xfId="0" applyFont="1" applyBorder="1">
      <alignment vertical="center"/>
    </xf>
    <xf numFmtId="0" fontId="20" fillId="0" borderId="22" xfId="0" applyFont="1" applyBorder="1">
      <alignment vertical="center"/>
    </xf>
    <xf numFmtId="0" fontId="14" fillId="0" borderId="1" xfId="0" applyFont="1" applyBorder="1" applyAlignment="1">
      <alignment horizontal="center" vertical="center"/>
    </xf>
    <xf numFmtId="0" fontId="14" fillId="0" borderId="25" xfId="0" applyFont="1" applyBorder="1">
      <alignment vertical="center"/>
    </xf>
    <xf numFmtId="0" fontId="14" fillId="0" borderId="30" xfId="0" applyFont="1" applyBorder="1">
      <alignment vertical="center"/>
    </xf>
    <xf numFmtId="0" fontId="14" fillId="0" borderId="36" xfId="0" applyFont="1" applyBorder="1">
      <alignment vertical="center"/>
    </xf>
    <xf numFmtId="177" fontId="14" fillId="0" borderId="31" xfId="0" applyNumberFormat="1" applyFont="1" applyBorder="1" applyAlignment="1">
      <alignment horizontal="center" vertical="center"/>
    </xf>
    <xf numFmtId="0" fontId="15" fillId="0" borderId="30" xfId="0" applyFont="1" applyBorder="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11" fillId="0" borderId="0" xfId="0" applyFont="1">
      <alignment vertical="center"/>
    </xf>
    <xf numFmtId="0" fontId="8" fillId="0" borderId="0" xfId="0" applyFont="1" applyAlignment="1">
      <alignment horizontal="center" vertical="center" shrinkToFit="1"/>
    </xf>
    <xf numFmtId="0" fontId="10" fillId="0" borderId="0" xfId="0" applyFont="1" applyAlignment="1">
      <alignment horizontal="center" vertical="top" wrapText="1"/>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7" fillId="0" borderId="4" xfId="0" applyFont="1" applyBorder="1">
      <alignmen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15" xfId="0" applyFont="1" applyBorder="1">
      <alignment vertical="center"/>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13" fillId="0" borderId="0" xfId="0" applyFont="1">
      <alignment vertical="center"/>
    </xf>
    <xf numFmtId="176" fontId="0" fillId="0" borderId="0" xfId="0" applyNumberFormat="1">
      <alignment vertical="center"/>
    </xf>
    <xf numFmtId="176" fontId="13" fillId="0" borderId="0" xfId="0" applyNumberFormat="1" applyFont="1">
      <alignment vertical="center"/>
    </xf>
    <xf numFmtId="0" fontId="4" fillId="0" borderId="35"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36" xfId="0" applyFont="1" applyBorder="1" applyAlignment="1" applyProtection="1">
      <alignment horizontal="center" vertical="center"/>
      <protection locked="0"/>
    </xf>
    <xf numFmtId="0" fontId="14" fillId="0" borderId="4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4" fillId="0" borderId="34" xfId="0" applyFont="1" applyBorder="1" applyAlignment="1">
      <alignment horizontal="center" vertical="center" wrapText="1"/>
    </xf>
    <xf numFmtId="0" fontId="14" fillId="0" borderId="35" xfId="0" applyFont="1" applyBorder="1" applyAlignment="1">
      <alignment horizontal="center" vertical="center"/>
    </xf>
    <xf numFmtId="0" fontId="14" fillId="0" borderId="30" xfId="0" applyFont="1" applyBorder="1" applyAlignment="1">
      <alignment horizontal="center" vertical="center"/>
    </xf>
    <xf numFmtId="177" fontId="14" fillId="0" borderId="31" xfId="0" applyNumberFormat="1" applyFont="1" applyBorder="1" applyAlignment="1">
      <alignment horizontal="center" vertical="center"/>
    </xf>
    <xf numFmtId="177" fontId="19" fillId="10" borderId="31" xfId="0" applyNumberFormat="1" applyFont="1" applyFill="1" applyBorder="1" applyAlignment="1" applyProtection="1">
      <alignment horizontal="center" vertical="center"/>
      <protection locked="0"/>
    </xf>
    <xf numFmtId="0" fontId="14" fillId="0" borderId="1" xfId="0" applyFont="1" applyBorder="1" applyAlignment="1">
      <alignment horizontal="center" vertical="center"/>
    </xf>
    <xf numFmtId="0" fontId="4" fillId="10" borderId="34" xfId="0" applyFont="1" applyFill="1" applyBorder="1" applyAlignment="1">
      <alignment horizontal="center" vertical="center" wrapText="1"/>
    </xf>
    <xf numFmtId="177" fontId="19" fillId="9" borderId="31" xfId="0" applyNumberFormat="1" applyFont="1" applyFill="1" applyBorder="1" applyAlignment="1" applyProtection="1">
      <alignment horizontal="center" vertical="center"/>
      <protection locked="0"/>
    </xf>
    <xf numFmtId="0" fontId="14" fillId="3" borderId="31" xfId="0" applyFont="1" applyFill="1" applyBorder="1" applyAlignment="1" applyProtection="1">
      <alignment horizontal="center" vertical="center"/>
      <protection locked="0"/>
    </xf>
    <xf numFmtId="0" fontId="14" fillId="0" borderId="33" xfId="0" applyFont="1" applyBorder="1" applyAlignment="1">
      <alignment horizontal="center" vertical="center"/>
    </xf>
    <xf numFmtId="0" fontId="14" fillId="0" borderId="18" xfId="0" applyFont="1" applyBorder="1" applyAlignment="1">
      <alignment horizontal="center" vertical="center"/>
    </xf>
    <xf numFmtId="0" fontId="14" fillId="0" borderId="31" xfId="0" applyFont="1" applyBorder="1" applyAlignment="1">
      <alignment horizontal="center" vertical="center"/>
    </xf>
    <xf numFmtId="0" fontId="14" fillId="4" borderId="33" xfId="0" applyFont="1" applyFill="1" applyBorder="1" applyAlignment="1" applyProtection="1">
      <alignment horizontal="center" vertical="center"/>
      <protection locked="0"/>
    </xf>
    <xf numFmtId="0" fontId="15" fillId="0" borderId="23" xfId="0" applyFont="1" applyBorder="1" applyAlignment="1">
      <alignment horizontal="center" vertical="center" wrapText="1"/>
    </xf>
    <xf numFmtId="0" fontId="15" fillId="0" borderId="0" xfId="0" applyFont="1" applyAlignment="1">
      <alignment horizontal="center" vertical="center" wrapText="1"/>
    </xf>
    <xf numFmtId="0" fontId="15" fillId="0" borderId="37"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9" xfId="0" applyFont="1" applyBorder="1" applyAlignment="1">
      <alignment horizontal="left" vertical="center" wrapText="1"/>
    </xf>
    <xf numFmtId="0" fontId="15" fillId="0" borderId="0" xfId="0" applyFont="1" applyAlignment="1">
      <alignment horizontal="left" vertical="center" wrapText="1"/>
    </xf>
    <xf numFmtId="0" fontId="15" fillId="0" borderId="19" xfId="0" applyFont="1" applyBorder="1" applyAlignment="1">
      <alignment horizontal="left" vertical="center" wrapText="1"/>
    </xf>
    <xf numFmtId="0" fontId="15" fillId="0" borderId="26" xfId="0" applyFont="1" applyBorder="1" applyAlignment="1">
      <alignment horizontal="left" vertical="center" wrapText="1"/>
    </xf>
    <xf numFmtId="0" fontId="15" fillId="0" borderId="1" xfId="0" applyFont="1" applyBorder="1" applyAlignment="1">
      <alignment horizontal="left" vertical="center" wrapText="1"/>
    </xf>
    <xf numFmtId="0" fontId="15" fillId="0" borderId="25" xfId="0" applyFont="1" applyBorder="1" applyAlignment="1">
      <alignment horizontal="left" vertical="center" wrapText="1"/>
    </xf>
    <xf numFmtId="0" fontId="16" fillId="0" borderId="1" xfId="0" applyFont="1" applyBorder="1" applyAlignment="1">
      <alignment horizontal="center" vertical="center" wrapText="1"/>
    </xf>
    <xf numFmtId="0" fontId="14" fillId="4" borderId="31" xfId="0" applyFont="1" applyFill="1" applyBorder="1" applyAlignment="1" applyProtection="1">
      <alignment horizontal="center" vertical="center"/>
      <protection locked="0"/>
    </xf>
    <xf numFmtId="0" fontId="14" fillId="8" borderId="33" xfId="0" applyFont="1" applyFill="1" applyBorder="1" applyAlignment="1" applyProtection="1">
      <alignment horizontal="center" vertical="center"/>
      <protection locked="0"/>
    </xf>
    <xf numFmtId="0" fontId="14" fillId="0" borderId="28" xfId="0" applyFont="1" applyBorder="1" applyAlignment="1">
      <alignment horizontal="center" vertical="center"/>
    </xf>
    <xf numFmtId="0" fontId="14" fillId="0" borderId="27" xfId="0" applyFont="1" applyBorder="1" applyAlignment="1">
      <alignment horizontal="center" vertical="center"/>
    </xf>
    <xf numFmtId="0" fontId="14" fillId="0" borderId="18" xfId="0" applyFont="1" applyBorder="1" applyAlignment="1">
      <alignment horizontal="left" vertical="center"/>
    </xf>
    <xf numFmtId="0" fontId="14" fillId="0" borderId="31" xfId="0" applyFont="1" applyBorder="1" applyAlignment="1">
      <alignment horizontal="left" vertical="center"/>
    </xf>
    <xf numFmtId="0" fontId="14" fillId="0" borderId="40" xfId="0" applyFont="1" applyBorder="1" applyAlignment="1">
      <alignment horizontal="center" vertical="center"/>
    </xf>
    <xf numFmtId="0" fontId="14" fillId="0" borderId="42" xfId="0" applyFont="1" applyBorder="1" applyAlignment="1">
      <alignment horizontal="left" vertical="center"/>
    </xf>
    <xf numFmtId="0" fontId="14" fillId="3" borderId="1" xfId="0" applyFont="1" applyFill="1" applyBorder="1" applyAlignment="1" applyProtection="1">
      <alignment horizontal="center" vertical="center"/>
      <protection locked="0"/>
    </xf>
    <xf numFmtId="0" fontId="14" fillId="4" borderId="1" xfId="0" applyFont="1" applyFill="1" applyBorder="1" applyAlignment="1" applyProtection="1">
      <alignment horizontal="center" vertical="center"/>
      <protection locked="0"/>
    </xf>
    <xf numFmtId="0" fontId="14" fillId="10" borderId="1" xfId="0" applyFont="1" applyFill="1" applyBorder="1" applyAlignment="1" applyProtection="1">
      <alignment horizontal="center" vertical="center"/>
      <protection locked="0"/>
    </xf>
    <xf numFmtId="0" fontId="14" fillId="3" borderId="30" xfId="0" applyFont="1" applyFill="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4" fillId="0" borderId="0" xfId="0" applyFont="1" applyAlignment="1">
      <alignment horizontal="center" vertical="center"/>
    </xf>
    <xf numFmtId="178" fontId="14" fillId="4" borderId="31" xfId="0" applyNumberFormat="1" applyFont="1" applyFill="1" applyBorder="1" applyAlignment="1" applyProtection="1">
      <alignment horizontal="center" vertical="center"/>
      <protection locked="0"/>
    </xf>
    <xf numFmtId="0" fontId="14" fillId="0" borderId="43" xfId="0" applyFont="1" applyBorder="1" applyAlignment="1">
      <alignment horizontal="center" vertical="center"/>
    </xf>
    <xf numFmtId="0" fontId="14" fillId="3" borderId="40" xfId="0" applyFont="1" applyFill="1" applyBorder="1" applyAlignment="1" applyProtection="1">
      <alignment horizontal="center" vertical="center"/>
      <protection locked="0"/>
    </xf>
    <xf numFmtId="0" fontId="14" fillId="3" borderId="33" xfId="0" applyFont="1" applyFill="1" applyBorder="1" applyAlignment="1" applyProtection="1">
      <alignment horizontal="center" vertical="center"/>
      <protection locked="0"/>
    </xf>
    <xf numFmtId="176" fontId="14" fillId="3" borderId="33" xfId="0"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shrinkToFit="1"/>
      <protection locked="0"/>
    </xf>
    <xf numFmtId="0" fontId="10" fillId="0" borderId="0" xfId="0" applyFont="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2" fillId="0" borderId="0" xfId="0" applyFont="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pplyProtection="1">
      <alignment horizontal="left" vertical="center"/>
      <protection locked="0"/>
    </xf>
    <xf numFmtId="0" fontId="4" fillId="2" borderId="16"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0" borderId="0" xfId="0" applyFont="1" applyAlignment="1">
      <alignment horizontal="left" vertical="center" wrapText="1"/>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8" xfId="0" applyFont="1" applyFill="1" applyBorder="1" applyAlignment="1" applyProtection="1">
      <alignment horizontal="left" vertical="center"/>
      <protection locked="0"/>
    </xf>
    <xf numFmtId="0" fontId="4" fillId="2" borderId="17"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8" xfId="0" applyFont="1" applyFill="1" applyBorder="1" applyAlignment="1" applyProtection="1">
      <alignment horizontal="left" vertical="center"/>
      <protection locked="0"/>
    </xf>
    <xf numFmtId="0" fontId="7" fillId="2" borderId="41" xfId="0" applyFont="1" applyFill="1" applyBorder="1" applyAlignment="1" applyProtection="1">
      <alignment horizontal="left" vertical="center"/>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7" fillId="2" borderId="4" xfId="0" applyFont="1" applyFill="1" applyBorder="1" applyAlignment="1" applyProtection="1">
      <alignment horizontal="left" vertical="center"/>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4" fillId="2" borderId="18"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7" fillId="2" borderId="16" xfId="0" applyFont="1" applyFill="1" applyBorder="1" applyAlignment="1" applyProtection="1">
      <alignment horizontal="left" vertical="center"/>
      <protection locked="0"/>
    </xf>
    <xf numFmtId="0" fontId="7" fillId="2" borderId="5" xfId="0" applyFont="1" applyFill="1" applyBorder="1" applyAlignment="1" applyProtection="1">
      <alignment horizontal="left" vertical="center"/>
      <protection locked="0"/>
    </xf>
    <xf numFmtId="0" fontId="4" fillId="2" borderId="11" xfId="0" applyFont="1" applyFill="1" applyBorder="1" applyAlignment="1" applyProtection="1">
      <alignment horizontal="center" vertical="center"/>
      <protection locked="0"/>
    </xf>
    <xf numFmtId="0" fontId="8" fillId="0" borderId="0" xfId="0" applyFont="1" applyAlignment="1">
      <alignment horizontal="center" vertical="center"/>
    </xf>
    <xf numFmtId="0" fontId="6" fillId="2" borderId="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9" xfId="0" applyFont="1" applyFill="1" applyBorder="1" applyAlignment="1">
      <alignment horizontal="center" vertical="center"/>
    </xf>
    <xf numFmtId="0" fontId="4" fillId="2" borderId="8" xfId="0" applyFont="1" applyFill="1" applyBorder="1" applyAlignment="1">
      <alignment horizontal="left" vertical="center"/>
    </xf>
    <xf numFmtId="0" fontId="4" fillId="2" borderId="17" xfId="0" applyFont="1" applyFill="1" applyBorder="1" applyAlignment="1">
      <alignment horizontal="left" vertical="center"/>
    </xf>
    <xf numFmtId="0" fontId="4" fillId="2" borderId="9" xfId="0" applyFont="1" applyFill="1" applyBorder="1" applyAlignment="1">
      <alignment horizontal="left" vertical="center"/>
    </xf>
    <xf numFmtId="0" fontId="4" fillId="0" borderId="34" xfId="0" applyFont="1" applyBorder="1" applyAlignment="1" applyProtection="1">
      <alignment horizontal="center" vertical="center" wrapText="1"/>
      <protection locked="0"/>
    </xf>
    <xf numFmtId="0" fontId="10" fillId="0" borderId="0" xfId="0" applyFont="1" applyAlignment="1">
      <alignment horizontal="center" vertical="top" wrapText="1"/>
    </xf>
    <xf numFmtId="0" fontId="10" fillId="0" borderId="1" xfId="0" applyFont="1" applyBorder="1" applyAlignment="1">
      <alignment horizontal="center" vertical="top" wrapText="1"/>
    </xf>
    <xf numFmtId="0" fontId="8" fillId="0" borderId="0" xfId="0" applyFont="1" applyAlignment="1">
      <alignment horizontal="center" vertical="center" shrinkToFit="1"/>
    </xf>
    <xf numFmtId="0" fontId="4" fillId="2" borderId="11" xfId="0" applyFont="1" applyFill="1" applyBorder="1" applyAlignment="1">
      <alignment horizontal="center" vertical="center"/>
    </xf>
    <xf numFmtId="0" fontId="7" fillId="2" borderId="4" xfId="0" applyFont="1" applyFill="1" applyBorder="1" applyAlignment="1">
      <alignment horizontal="left" vertical="center"/>
    </xf>
    <xf numFmtId="0" fontId="7" fillId="2" borderId="16" xfId="0" applyFont="1" applyFill="1" applyBorder="1" applyAlignment="1">
      <alignment horizontal="left" vertical="center"/>
    </xf>
    <xf numFmtId="0" fontId="7" fillId="2" borderId="5" xfId="0" applyFont="1" applyFill="1" applyBorder="1" applyAlignment="1">
      <alignment horizontal="left"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9" xfId="0" applyFont="1" applyFill="1" applyBorder="1" applyAlignment="1">
      <alignment horizontal="center" vertical="center"/>
    </xf>
    <xf numFmtId="0" fontId="7" fillId="2" borderId="2" xfId="0" applyFont="1" applyFill="1" applyBorder="1" applyAlignment="1">
      <alignment horizontal="left" vertical="center"/>
    </xf>
    <xf numFmtId="0" fontId="7" fillId="2" borderId="18" xfId="0" applyFont="1" applyFill="1" applyBorder="1" applyAlignment="1">
      <alignment horizontal="left" vertical="center"/>
    </xf>
    <xf numFmtId="0" fontId="7" fillId="2" borderId="41" xfId="0" applyFont="1" applyFill="1" applyBorder="1" applyAlignment="1">
      <alignment horizontal="left" vertical="center"/>
    </xf>
    <xf numFmtId="0" fontId="4" fillId="2" borderId="4" xfId="0" applyFont="1" applyFill="1" applyBorder="1" applyAlignment="1">
      <alignment horizontal="left" vertical="center"/>
    </xf>
    <xf numFmtId="0" fontId="4" fillId="2" borderId="16" xfId="0" applyFont="1" applyFill="1" applyBorder="1" applyAlignment="1">
      <alignment horizontal="left" vertical="center"/>
    </xf>
    <xf numFmtId="0" fontId="4" fillId="2" borderId="5" xfId="0" applyFont="1" applyFill="1" applyBorder="1" applyAlignment="1">
      <alignment horizontal="left" vertical="center"/>
    </xf>
    <xf numFmtId="0" fontId="4" fillId="2" borderId="2" xfId="0" applyFont="1" applyFill="1" applyBorder="1" applyAlignment="1">
      <alignment horizontal="left" vertical="center"/>
    </xf>
    <xf numFmtId="0" fontId="4" fillId="2" borderId="18" xfId="0" applyFont="1" applyFill="1" applyBorder="1" applyAlignment="1">
      <alignment horizontal="left" vertical="center"/>
    </xf>
    <xf numFmtId="0" fontId="4" fillId="2" borderId="41" xfId="0" applyFont="1" applyFill="1" applyBorder="1" applyAlignment="1">
      <alignment horizontal="left" vertical="center"/>
    </xf>
    <xf numFmtId="0" fontId="4" fillId="10" borderId="34" xfId="0" applyFont="1" applyFill="1" applyBorder="1" applyAlignment="1" applyProtection="1">
      <alignment horizontal="center" vertical="center" wrapText="1"/>
      <protection locked="0"/>
    </xf>
    <xf numFmtId="0" fontId="4" fillId="0" borderId="15" xfId="0" applyFont="1" applyBorder="1" applyAlignment="1">
      <alignment horizontal="left" vertical="center"/>
    </xf>
    <xf numFmtId="0" fontId="4" fillId="0" borderId="26" xfId="0" applyFont="1" applyBorder="1" applyAlignment="1">
      <alignment horizontal="left" vertical="center"/>
    </xf>
    <xf numFmtId="0" fontId="4" fillId="0" borderId="38" xfId="0" applyFont="1" applyBorder="1" applyAlignment="1">
      <alignment horizontal="left" vertical="center"/>
    </xf>
    <xf numFmtId="0" fontId="14" fillId="0" borderId="33"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8" xfId="0" applyFont="1" applyBorder="1" applyAlignment="1" applyProtection="1">
      <alignment horizontal="center" vertical="center"/>
      <protection locked="0"/>
    </xf>
    <xf numFmtId="0" fontId="16" fillId="0" borderId="1" xfId="0" applyFont="1" applyBorder="1" applyAlignment="1" applyProtection="1">
      <alignment horizontal="center" vertical="center" wrapText="1"/>
      <protection locked="0"/>
    </xf>
    <xf numFmtId="0" fontId="0" fillId="5"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xf>
  </cellXfs>
  <cellStyles count="1">
    <cellStyle name="標準" xfId="0" builtinId="0"/>
  </cellStyles>
  <dxfs count="232">
    <dxf>
      <fill>
        <patternFill>
          <bgColor rgb="FFFFFF00"/>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font>
    </dxf>
    <dxf>
      <font>
        <b/>
        <i val="0"/>
      </font>
    </dxf>
    <dxf>
      <font>
        <b/>
        <i val="0"/>
        <color rgb="FFFF0000"/>
      </font>
      <fill>
        <patternFill patternType="none">
          <bgColor auto="1"/>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ont>
        <color theme="1"/>
      </font>
      <fill>
        <patternFill>
          <bgColor theme="7" tint="0.79998168889431442"/>
        </patternFill>
      </fill>
    </dxf>
    <dxf>
      <fill>
        <patternFill>
          <bgColor rgb="FFFFFF00"/>
        </patternFill>
      </fill>
    </dxf>
    <dxf>
      <font>
        <strike val="0"/>
      </font>
    </dxf>
    <dxf>
      <font>
        <strike/>
      </font>
    </dxf>
    <dxf>
      <font>
        <color theme="1"/>
      </font>
      <fill>
        <patternFill>
          <bgColor theme="7" tint="0.79998168889431442"/>
        </patternFill>
      </fill>
    </dxf>
    <dxf>
      <fill>
        <patternFill>
          <bgColor rgb="FFFFFF00"/>
        </patternFill>
      </fill>
    </dxf>
    <dxf>
      <font>
        <strike val="0"/>
      </font>
    </dxf>
    <dxf>
      <font>
        <strike/>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font>
    </dxf>
    <dxf>
      <font>
        <b/>
        <i val="0"/>
      </font>
    </dxf>
    <dxf>
      <font>
        <b/>
        <i val="0"/>
        <color rgb="FFFF0000"/>
      </font>
      <fill>
        <patternFill patternType="none">
          <bgColor auto="1"/>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val="0"/>
      </font>
    </dxf>
    <dxf>
      <font>
        <strike/>
      </font>
    </dxf>
    <dxf>
      <fill>
        <patternFill>
          <bgColor rgb="FFFFFF00"/>
        </patternFill>
      </fill>
    </dxf>
    <dxf>
      <font>
        <color theme="1"/>
      </font>
      <fill>
        <patternFill>
          <bgColor theme="7" tint="0.79998168889431442"/>
        </patternFill>
      </fill>
    </dxf>
    <dxf>
      <font>
        <strike/>
      </font>
    </dxf>
    <dxf>
      <font>
        <strike val="0"/>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font>
    </dxf>
    <dxf>
      <font>
        <b/>
        <i val="0"/>
      </font>
    </dxf>
    <dxf>
      <font>
        <b/>
        <i val="0"/>
        <color rgb="FFFF0000"/>
      </font>
      <fill>
        <patternFill patternType="none">
          <bgColor auto="1"/>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val="0"/>
      </font>
    </dxf>
    <dxf>
      <font>
        <strike/>
      </font>
    </dxf>
    <dxf>
      <fill>
        <patternFill>
          <bgColor rgb="FFFFFF00"/>
        </patternFill>
      </fill>
    </dxf>
    <dxf>
      <font>
        <color theme="1"/>
      </font>
      <fill>
        <patternFill>
          <bgColor theme="7" tint="0.79998168889431442"/>
        </patternFill>
      </fill>
    </dxf>
    <dxf>
      <font>
        <strike/>
      </font>
    </dxf>
    <dxf>
      <font>
        <strike val="0"/>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7"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font>
    </dxf>
    <dxf>
      <font>
        <b/>
        <i val="0"/>
        <color rgb="FFFF0000"/>
      </font>
      <fill>
        <patternFill patternType="none">
          <bgColor auto="1"/>
        </patternFill>
      </fill>
    </dxf>
    <dxf>
      <font>
        <b/>
        <i val="0"/>
      </font>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val="0"/>
      </font>
    </dxf>
    <dxf>
      <font>
        <strike/>
      </font>
    </dxf>
    <dxf>
      <fill>
        <patternFill>
          <bgColor rgb="FFFFFF00"/>
        </patternFill>
      </fill>
    </dxf>
    <dxf>
      <font>
        <color theme="1"/>
      </font>
      <fill>
        <patternFill>
          <bgColor theme="7" tint="0.79998168889431442"/>
        </patternFill>
      </fill>
    </dxf>
    <dxf>
      <font>
        <strike/>
      </font>
    </dxf>
    <dxf>
      <font>
        <strike val="0"/>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color rgb="FFFF0000"/>
      </font>
      <fill>
        <patternFill patternType="none">
          <bgColor auto="1"/>
        </patternFill>
      </fill>
    </dxf>
    <dxf>
      <font>
        <b/>
        <i val="0"/>
      </font>
    </dxf>
    <dxf>
      <font>
        <b/>
        <i val="0"/>
      </font>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font>
    </dxf>
    <dxf>
      <font>
        <strike val="0"/>
      </font>
    </dxf>
    <dxf>
      <fill>
        <patternFill>
          <bgColor rgb="FFFFFF00"/>
        </patternFill>
      </fill>
    </dxf>
    <dxf>
      <font>
        <color theme="1"/>
      </font>
      <fill>
        <patternFill>
          <bgColor theme="7" tint="0.79998168889431442"/>
        </patternFill>
      </fill>
    </dxf>
    <dxf>
      <font>
        <strike val="0"/>
      </font>
    </dxf>
    <dxf>
      <font>
        <strike/>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color rgb="FFFF0000"/>
      </font>
      <fill>
        <patternFill patternType="none">
          <bgColor auto="1"/>
        </patternFill>
      </fill>
    </dxf>
    <dxf>
      <font>
        <b/>
        <i val="0"/>
      </font>
    </dxf>
    <dxf>
      <font>
        <b/>
        <i val="0"/>
      </font>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font>
    </dxf>
    <dxf>
      <font>
        <strike val="0"/>
      </font>
    </dxf>
    <dxf>
      <fill>
        <patternFill>
          <bgColor rgb="FFFFFF00"/>
        </patternFill>
      </fill>
    </dxf>
    <dxf>
      <font>
        <color theme="1"/>
      </font>
      <fill>
        <patternFill>
          <bgColor theme="7" tint="0.79998168889431442"/>
        </patternFill>
      </fill>
    </dxf>
    <dxf>
      <font>
        <strike val="0"/>
      </font>
    </dxf>
    <dxf>
      <font>
        <strike/>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7" tint="0.79998168889431442"/>
        </patternFill>
      </fill>
    </dxf>
    <dxf>
      <fill>
        <patternFill>
          <bgColor theme="2" tint="-9.9948118533890809E-2"/>
        </patternFill>
      </fill>
    </dxf>
    <dxf>
      <fill>
        <patternFill>
          <bgColor theme="7" tint="0.79998168889431442"/>
        </patternFill>
      </fill>
    </dxf>
    <dxf>
      <fill>
        <patternFill>
          <bgColor theme="2" tint="-9.9948118533890809E-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color rgb="FFFF0000"/>
      </font>
      <fill>
        <patternFill patternType="none">
          <bgColor auto="1"/>
        </patternFill>
      </fill>
    </dxf>
    <dxf>
      <font>
        <b/>
        <i val="0"/>
      </font>
    </dxf>
    <dxf>
      <font>
        <b/>
        <i val="0"/>
      </font>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val="0"/>
      </font>
    </dxf>
    <dxf>
      <font>
        <strike/>
      </font>
    </dxf>
    <dxf>
      <fill>
        <patternFill>
          <bgColor rgb="FFFFFF00"/>
        </patternFill>
      </fill>
    </dxf>
    <dxf>
      <font>
        <color theme="1"/>
      </font>
      <fill>
        <patternFill>
          <bgColor theme="7" tint="0.79998168889431442"/>
        </patternFill>
      </fill>
    </dxf>
    <dxf>
      <font>
        <strike/>
      </font>
    </dxf>
    <dxf>
      <font>
        <strike val="0"/>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theme="2" tint="-9.9948118533890809E-2"/>
        </patternFill>
      </fill>
    </dxf>
    <dxf>
      <fill>
        <patternFill>
          <bgColor theme="2" tint="-9.9948118533890809E-2"/>
        </patternFill>
      </fill>
    </dxf>
    <dxf>
      <fill>
        <patternFill>
          <bgColor theme="7" tint="0.79998168889431442"/>
        </patternFill>
      </fill>
    </dxf>
    <dxf>
      <fill>
        <patternFill>
          <bgColor theme="7" tint="0.79998168889431442"/>
        </patternFill>
      </fill>
    </dxf>
    <dxf>
      <fill>
        <patternFill>
          <bgColor theme="2" tint="-9.9948118533890809E-2"/>
        </patternFill>
      </fill>
    </dxf>
    <dxf>
      <font>
        <color rgb="FFFF0000"/>
      </font>
      <fill>
        <patternFill>
          <bgColor rgb="FFFFFF00"/>
        </patternFill>
      </fill>
    </dxf>
    <dxf>
      <fill>
        <patternFill>
          <bgColor rgb="FFFFFF00"/>
        </patternFill>
      </fill>
    </dxf>
    <dxf>
      <fill>
        <patternFill>
          <bgColor rgb="FFFFFF00"/>
        </patternFill>
      </fill>
    </dxf>
    <dxf>
      <font>
        <b/>
        <i val="0"/>
      </font>
    </dxf>
    <dxf>
      <font>
        <b/>
        <i val="0"/>
      </font>
    </dxf>
    <dxf>
      <font>
        <b/>
        <i val="0"/>
        <color rgb="FFFF0000"/>
      </font>
      <fill>
        <patternFill patternType="none">
          <bgColor auto="1"/>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color theme="1"/>
      </font>
      <fill>
        <patternFill>
          <bgColor theme="7" tint="0.79998168889431442"/>
        </patternFill>
      </fill>
    </dxf>
    <dxf>
      <fill>
        <patternFill>
          <bgColor rgb="FFFFFF00"/>
        </patternFill>
      </fill>
    </dxf>
    <dxf>
      <font>
        <color theme="1"/>
      </font>
      <fill>
        <patternFill>
          <bgColor theme="7" tint="0.79998168889431442"/>
        </patternFill>
      </fill>
    </dxf>
    <dxf>
      <font>
        <strike/>
      </font>
    </dxf>
    <dxf>
      <font>
        <strike val="0"/>
      </font>
    </dxf>
    <dxf>
      <font>
        <color theme="1"/>
      </font>
      <fill>
        <patternFill>
          <bgColor theme="7" tint="0.79998168889431442"/>
        </patternFill>
      </fill>
    </dxf>
    <dxf>
      <fill>
        <patternFill>
          <bgColor rgb="FFFFFF00"/>
        </patternFill>
      </fill>
    </dxf>
    <dxf>
      <font>
        <strike/>
      </font>
    </dxf>
    <dxf>
      <font>
        <strike val="0"/>
      </font>
    </dxf>
    <dxf>
      <font>
        <color rgb="FFFF0000"/>
      </font>
      <fill>
        <patternFill>
          <bgColor rgb="FFFFFF00"/>
        </patternFill>
      </fill>
    </dxf>
    <dxf>
      <fill>
        <patternFill>
          <bgColor theme="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16</xdr:col>
      <xdr:colOff>260071</xdr:colOff>
      <xdr:row>50</xdr:row>
      <xdr:rowOff>43262</xdr:rowOff>
    </xdr:from>
    <xdr:ext cx="1081418" cy="317012"/>
    <xdr:pic>
      <xdr:nvPicPr>
        <xdr:cNvPr id="2" name="image1.jpeg">
          <a:extLst>
            <a:ext uri="{FF2B5EF4-FFF2-40B4-BE49-F238E27FC236}">
              <a16:creationId xmlns:a16="http://schemas.microsoft.com/office/drawing/2014/main" id="{EB755863-C80A-41D1-B273-51E57B9EB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071" y="9961962"/>
          <a:ext cx="1081418" cy="317012"/>
        </a:xfrm>
        <a:prstGeom prst="rect">
          <a:avLst/>
        </a:prstGeom>
      </xdr:spPr>
    </xdr:pic>
    <xdr:clientData/>
  </xdr:oneCellAnchor>
  <xdr:twoCellAnchor>
    <xdr:from>
      <xdr:col>13</xdr:col>
      <xdr:colOff>146957</xdr:colOff>
      <xdr:row>3</xdr:row>
      <xdr:rowOff>21772</xdr:rowOff>
    </xdr:from>
    <xdr:to>
      <xdr:col>17</xdr:col>
      <xdr:colOff>193778</xdr:colOff>
      <xdr:row>4</xdr:row>
      <xdr:rowOff>205684</xdr:rowOff>
    </xdr:to>
    <xdr:sp macro="" textlink="">
      <xdr:nvSpPr>
        <xdr:cNvPr id="3" name="矢印: 下 2">
          <a:extLst>
            <a:ext uri="{FF2B5EF4-FFF2-40B4-BE49-F238E27FC236}">
              <a16:creationId xmlns:a16="http://schemas.microsoft.com/office/drawing/2014/main" id="{2A5E1883-BCA2-40A0-B002-9699CF3077FD}"/>
            </a:ext>
          </a:extLst>
        </xdr:cNvPr>
        <xdr:cNvSpPr/>
      </xdr:nvSpPr>
      <xdr:spPr>
        <a:xfrm rot="10800000">
          <a:off x="4746171" y="658586"/>
          <a:ext cx="1461964" cy="396184"/>
        </a:xfrm>
        <a:prstGeom prst="downArrow">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endParaRPr kumimoji="1" lang="ja-JP" altLang="en-US" sz="1100"/>
        </a:p>
      </xdr:txBody>
    </xdr:sp>
    <xdr:clientData/>
  </xdr:twoCellAnchor>
  <xdr:twoCellAnchor>
    <xdr:from>
      <xdr:col>20</xdr:col>
      <xdr:colOff>283874</xdr:colOff>
      <xdr:row>33</xdr:row>
      <xdr:rowOff>17092</xdr:rowOff>
    </xdr:from>
    <xdr:to>
      <xdr:col>36</xdr:col>
      <xdr:colOff>256442</xdr:colOff>
      <xdr:row>51</xdr:row>
      <xdr:rowOff>163692</xdr:rowOff>
    </xdr:to>
    <xdr:grpSp>
      <xdr:nvGrpSpPr>
        <xdr:cNvPr id="13" name="グループ化 12">
          <a:extLst>
            <a:ext uri="{FF2B5EF4-FFF2-40B4-BE49-F238E27FC236}">
              <a16:creationId xmlns:a16="http://schemas.microsoft.com/office/drawing/2014/main" id="{E4833147-EB0E-4D90-C598-EF7AAC0B7BD0}"/>
            </a:ext>
          </a:extLst>
        </xdr:cNvPr>
        <xdr:cNvGrpSpPr/>
      </xdr:nvGrpSpPr>
      <xdr:grpSpPr>
        <a:xfrm>
          <a:off x="7332374" y="6703642"/>
          <a:ext cx="5554218" cy="3747050"/>
          <a:chOff x="7458529" y="6792629"/>
          <a:chExt cx="5563369" cy="3754547"/>
        </a:xfrm>
      </xdr:grpSpPr>
      <xdr:pic>
        <xdr:nvPicPr>
          <xdr:cNvPr id="7" name="図 6">
            <a:extLst>
              <a:ext uri="{FF2B5EF4-FFF2-40B4-BE49-F238E27FC236}">
                <a16:creationId xmlns:a16="http://schemas.microsoft.com/office/drawing/2014/main" id="{4875B484-70B8-5C1C-80E5-EE1F03A05C22}"/>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6" name="図 5">
            <a:extLst>
              <a:ext uri="{FF2B5EF4-FFF2-40B4-BE49-F238E27FC236}">
                <a16:creationId xmlns:a16="http://schemas.microsoft.com/office/drawing/2014/main" id="{8FAD2FAE-837E-8868-542E-74A48869DDF7}"/>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72" name="図 71">
            <a:extLst>
              <a:ext uri="{FF2B5EF4-FFF2-40B4-BE49-F238E27FC236}">
                <a16:creationId xmlns:a16="http://schemas.microsoft.com/office/drawing/2014/main" id="{BE675919-EB7C-86FE-5372-76C627BEB4E2}"/>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8" name="図 7">
            <a:extLst>
              <a:ext uri="{FF2B5EF4-FFF2-40B4-BE49-F238E27FC236}">
                <a16:creationId xmlns:a16="http://schemas.microsoft.com/office/drawing/2014/main" id="{30AAC2BE-8142-100B-2A84-A66CFDB6662E}"/>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71" name="図 70">
            <a:extLst>
              <a:ext uri="{FF2B5EF4-FFF2-40B4-BE49-F238E27FC236}">
                <a16:creationId xmlns:a16="http://schemas.microsoft.com/office/drawing/2014/main" id="{90766C3A-1EEB-77C2-58B6-5D1ABF0D1C9D}"/>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73" name="図 72">
            <a:extLst>
              <a:ext uri="{FF2B5EF4-FFF2-40B4-BE49-F238E27FC236}">
                <a16:creationId xmlns:a16="http://schemas.microsoft.com/office/drawing/2014/main" id="{1B23AADD-1B9E-EA37-5794-B8EE47D6CBC2}"/>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74" name="図 73">
            <a:extLst>
              <a:ext uri="{FF2B5EF4-FFF2-40B4-BE49-F238E27FC236}">
                <a16:creationId xmlns:a16="http://schemas.microsoft.com/office/drawing/2014/main" id="{28062D0D-2B7A-AE2C-03C8-EE11F2437734}"/>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68" name="テキスト ボックス 67">
            <a:extLst>
              <a:ext uri="{FF2B5EF4-FFF2-40B4-BE49-F238E27FC236}">
                <a16:creationId xmlns:a16="http://schemas.microsoft.com/office/drawing/2014/main" id="{48DABAC1-6F1E-2C19-E4B4-A214A6310013}"/>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70" name="テキスト ボックス 69">
            <a:extLst>
              <a:ext uri="{FF2B5EF4-FFF2-40B4-BE49-F238E27FC236}">
                <a16:creationId xmlns:a16="http://schemas.microsoft.com/office/drawing/2014/main" id="{A91DBD9A-69B2-9CBE-C52A-90D3240D43ED}"/>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9" name="テキスト ボックス 8">
            <a:extLst>
              <a:ext uri="{FF2B5EF4-FFF2-40B4-BE49-F238E27FC236}">
                <a16:creationId xmlns:a16="http://schemas.microsoft.com/office/drawing/2014/main" id="{657A6BBB-05FC-7153-0228-4E6C7BD9E709}"/>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10" name="テキスト ボックス 9">
            <a:extLst>
              <a:ext uri="{FF2B5EF4-FFF2-40B4-BE49-F238E27FC236}">
                <a16:creationId xmlns:a16="http://schemas.microsoft.com/office/drawing/2014/main" id="{BA2878EB-01C6-B225-AC4D-6C18F81857C7}"/>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11" name="テキスト ボックス 10">
            <a:extLst>
              <a:ext uri="{FF2B5EF4-FFF2-40B4-BE49-F238E27FC236}">
                <a16:creationId xmlns:a16="http://schemas.microsoft.com/office/drawing/2014/main" id="{4D522C0B-A20A-105C-D4C7-59B7CD277E9F}"/>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2" name="テキスト ボックス 11">
            <a:extLst>
              <a:ext uri="{FF2B5EF4-FFF2-40B4-BE49-F238E27FC236}">
                <a16:creationId xmlns:a16="http://schemas.microsoft.com/office/drawing/2014/main" id="{9C9C2CD6-7609-F55E-1EB2-9E42EDD4584A}"/>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69" name="テキスト ボックス 68">
            <a:extLst>
              <a:ext uri="{FF2B5EF4-FFF2-40B4-BE49-F238E27FC236}">
                <a16:creationId xmlns:a16="http://schemas.microsoft.com/office/drawing/2014/main" id="{D0E800C7-0F0D-E1A7-2DCF-28CA6C575F6D}"/>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twoCellAnchor>
    <xdr:from>
      <xdr:col>38</xdr:col>
      <xdr:colOff>283874</xdr:colOff>
      <xdr:row>33</xdr:row>
      <xdr:rowOff>17092</xdr:rowOff>
    </xdr:from>
    <xdr:to>
      <xdr:col>54</xdr:col>
      <xdr:colOff>256442</xdr:colOff>
      <xdr:row>51</xdr:row>
      <xdr:rowOff>163692</xdr:rowOff>
    </xdr:to>
    <xdr:grpSp>
      <xdr:nvGrpSpPr>
        <xdr:cNvPr id="79" name="グループ化 78">
          <a:extLst>
            <a:ext uri="{FF2B5EF4-FFF2-40B4-BE49-F238E27FC236}">
              <a16:creationId xmlns:a16="http://schemas.microsoft.com/office/drawing/2014/main" id="{E8E4B521-3569-4FD0-B921-63224D88A58C}"/>
            </a:ext>
          </a:extLst>
        </xdr:cNvPr>
        <xdr:cNvGrpSpPr/>
      </xdr:nvGrpSpPr>
      <xdr:grpSpPr>
        <a:xfrm>
          <a:off x="13647449" y="6703642"/>
          <a:ext cx="5554218" cy="3747050"/>
          <a:chOff x="7458529" y="6792629"/>
          <a:chExt cx="5563369" cy="3754547"/>
        </a:xfrm>
      </xdr:grpSpPr>
      <xdr:pic>
        <xdr:nvPicPr>
          <xdr:cNvPr id="80" name="図 79">
            <a:extLst>
              <a:ext uri="{FF2B5EF4-FFF2-40B4-BE49-F238E27FC236}">
                <a16:creationId xmlns:a16="http://schemas.microsoft.com/office/drawing/2014/main" id="{BCB6D273-BF29-6397-2D9D-FF39B5579D5A}"/>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81" name="図 80">
            <a:extLst>
              <a:ext uri="{FF2B5EF4-FFF2-40B4-BE49-F238E27FC236}">
                <a16:creationId xmlns:a16="http://schemas.microsoft.com/office/drawing/2014/main" id="{C1FB9EAF-C9CE-E71B-54B2-B1C3F6889A71}"/>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82" name="図 81">
            <a:extLst>
              <a:ext uri="{FF2B5EF4-FFF2-40B4-BE49-F238E27FC236}">
                <a16:creationId xmlns:a16="http://schemas.microsoft.com/office/drawing/2014/main" id="{95E6D09C-ADB4-BC8C-F4A1-F42EBA3E0A87}"/>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83" name="図 82">
            <a:extLst>
              <a:ext uri="{FF2B5EF4-FFF2-40B4-BE49-F238E27FC236}">
                <a16:creationId xmlns:a16="http://schemas.microsoft.com/office/drawing/2014/main" id="{65F9B65F-7939-D0B2-AE4A-431C71EEAA38}"/>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84" name="図 83">
            <a:extLst>
              <a:ext uri="{FF2B5EF4-FFF2-40B4-BE49-F238E27FC236}">
                <a16:creationId xmlns:a16="http://schemas.microsoft.com/office/drawing/2014/main" id="{90B824C8-B06F-EDCD-79D9-F10201345429}"/>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85" name="図 84">
            <a:extLst>
              <a:ext uri="{FF2B5EF4-FFF2-40B4-BE49-F238E27FC236}">
                <a16:creationId xmlns:a16="http://schemas.microsoft.com/office/drawing/2014/main" id="{97715755-3614-4DAE-37D1-A5425689D4F6}"/>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86" name="図 85">
            <a:extLst>
              <a:ext uri="{FF2B5EF4-FFF2-40B4-BE49-F238E27FC236}">
                <a16:creationId xmlns:a16="http://schemas.microsoft.com/office/drawing/2014/main" id="{5DC7DF33-E237-BA13-80F7-B2FDEBA51027}"/>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87" name="テキスト ボックス 86">
            <a:extLst>
              <a:ext uri="{FF2B5EF4-FFF2-40B4-BE49-F238E27FC236}">
                <a16:creationId xmlns:a16="http://schemas.microsoft.com/office/drawing/2014/main" id="{7AB93166-BC35-09D6-DDDC-8ECD13C6DA52}"/>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88" name="テキスト ボックス 87">
            <a:extLst>
              <a:ext uri="{FF2B5EF4-FFF2-40B4-BE49-F238E27FC236}">
                <a16:creationId xmlns:a16="http://schemas.microsoft.com/office/drawing/2014/main" id="{5F6C88B9-39E6-5260-B7B3-0415F4E4F05E}"/>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89" name="テキスト ボックス 88">
            <a:extLst>
              <a:ext uri="{FF2B5EF4-FFF2-40B4-BE49-F238E27FC236}">
                <a16:creationId xmlns:a16="http://schemas.microsoft.com/office/drawing/2014/main" id="{3FC7281F-A2E0-0562-4D68-7871E1F8DF1F}"/>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90" name="テキスト ボックス 89">
            <a:extLst>
              <a:ext uri="{FF2B5EF4-FFF2-40B4-BE49-F238E27FC236}">
                <a16:creationId xmlns:a16="http://schemas.microsoft.com/office/drawing/2014/main" id="{2E8AACD0-633D-1645-7F89-616CE9EEF59A}"/>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91" name="テキスト ボックス 90">
            <a:extLst>
              <a:ext uri="{FF2B5EF4-FFF2-40B4-BE49-F238E27FC236}">
                <a16:creationId xmlns:a16="http://schemas.microsoft.com/office/drawing/2014/main" id="{C257772C-9F06-E365-7541-02323BC9CDD9}"/>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92" name="テキスト ボックス 91">
            <a:extLst>
              <a:ext uri="{FF2B5EF4-FFF2-40B4-BE49-F238E27FC236}">
                <a16:creationId xmlns:a16="http://schemas.microsoft.com/office/drawing/2014/main" id="{5ED21169-9387-C145-3A34-F32807500D39}"/>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93" name="テキスト ボックス 92">
            <a:extLst>
              <a:ext uri="{FF2B5EF4-FFF2-40B4-BE49-F238E27FC236}">
                <a16:creationId xmlns:a16="http://schemas.microsoft.com/office/drawing/2014/main" id="{74536416-9EA5-0F84-150E-3A53716E2740}"/>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twoCellAnchor>
    <xdr:from>
      <xdr:col>56</xdr:col>
      <xdr:colOff>283874</xdr:colOff>
      <xdr:row>33</xdr:row>
      <xdr:rowOff>17092</xdr:rowOff>
    </xdr:from>
    <xdr:to>
      <xdr:col>72</xdr:col>
      <xdr:colOff>256442</xdr:colOff>
      <xdr:row>51</xdr:row>
      <xdr:rowOff>163692</xdr:rowOff>
    </xdr:to>
    <xdr:grpSp>
      <xdr:nvGrpSpPr>
        <xdr:cNvPr id="94" name="グループ化 93">
          <a:extLst>
            <a:ext uri="{FF2B5EF4-FFF2-40B4-BE49-F238E27FC236}">
              <a16:creationId xmlns:a16="http://schemas.microsoft.com/office/drawing/2014/main" id="{4B40A792-E7A4-4080-BBC5-22840CACA6BE}"/>
            </a:ext>
          </a:extLst>
        </xdr:cNvPr>
        <xdr:cNvGrpSpPr/>
      </xdr:nvGrpSpPr>
      <xdr:grpSpPr>
        <a:xfrm>
          <a:off x="19962524" y="6703642"/>
          <a:ext cx="5554218" cy="3747050"/>
          <a:chOff x="7458529" y="6792629"/>
          <a:chExt cx="5563369" cy="3754547"/>
        </a:xfrm>
      </xdr:grpSpPr>
      <xdr:pic>
        <xdr:nvPicPr>
          <xdr:cNvPr id="95" name="図 94">
            <a:extLst>
              <a:ext uri="{FF2B5EF4-FFF2-40B4-BE49-F238E27FC236}">
                <a16:creationId xmlns:a16="http://schemas.microsoft.com/office/drawing/2014/main" id="{2CE41365-3BD7-0A7B-773E-B9E0115FE7D5}"/>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96" name="図 95">
            <a:extLst>
              <a:ext uri="{FF2B5EF4-FFF2-40B4-BE49-F238E27FC236}">
                <a16:creationId xmlns:a16="http://schemas.microsoft.com/office/drawing/2014/main" id="{F6617F00-C279-47F0-6156-7AD34B320CCF}"/>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97" name="図 96">
            <a:extLst>
              <a:ext uri="{FF2B5EF4-FFF2-40B4-BE49-F238E27FC236}">
                <a16:creationId xmlns:a16="http://schemas.microsoft.com/office/drawing/2014/main" id="{641AFD80-AE4F-053E-5425-9C2BA7AA7751}"/>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98" name="図 97">
            <a:extLst>
              <a:ext uri="{FF2B5EF4-FFF2-40B4-BE49-F238E27FC236}">
                <a16:creationId xmlns:a16="http://schemas.microsoft.com/office/drawing/2014/main" id="{89825078-9A9A-050B-AE45-8A1EC1620D60}"/>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99" name="図 98">
            <a:extLst>
              <a:ext uri="{FF2B5EF4-FFF2-40B4-BE49-F238E27FC236}">
                <a16:creationId xmlns:a16="http://schemas.microsoft.com/office/drawing/2014/main" id="{00731120-B964-A908-4C76-85EDBD0420A6}"/>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100" name="図 99">
            <a:extLst>
              <a:ext uri="{FF2B5EF4-FFF2-40B4-BE49-F238E27FC236}">
                <a16:creationId xmlns:a16="http://schemas.microsoft.com/office/drawing/2014/main" id="{1B3D4F93-6C09-96B3-8A6F-058135C13C76}"/>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101" name="図 100">
            <a:extLst>
              <a:ext uri="{FF2B5EF4-FFF2-40B4-BE49-F238E27FC236}">
                <a16:creationId xmlns:a16="http://schemas.microsoft.com/office/drawing/2014/main" id="{5D33AD5D-BBD8-0E28-7CF6-039951CA0C4E}"/>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102" name="テキスト ボックス 101">
            <a:extLst>
              <a:ext uri="{FF2B5EF4-FFF2-40B4-BE49-F238E27FC236}">
                <a16:creationId xmlns:a16="http://schemas.microsoft.com/office/drawing/2014/main" id="{C1DBD1C8-0C08-863E-36B2-F52605C58041}"/>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103" name="テキスト ボックス 102">
            <a:extLst>
              <a:ext uri="{FF2B5EF4-FFF2-40B4-BE49-F238E27FC236}">
                <a16:creationId xmlns:a16="http://schemas.microsoft.com/office/drawing/2014/main" id="{308853C0-4F09-58AA-3678-4E4AEA553FC0}"/>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104" name="テキスト ボックス 103">
            <a:extLst>
              <a:ext uri="{FF2B5EF4-FFF2-40B4-BE49-F238E27FC236}">
                <a16:creationId xmlns:a16="http://schemas.microsoft.com/office/drawing/2014/main" id="{E7030BE0-5B0D-57DF-FB7A-280243175091}"/>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105" name="テキスト ボックス 104">
            <a:extLst>
              <a:ext uri="{FF2B5EF4-FFF2-40B4-BE49-F238E27FC236}">
                <a16:creationId xmlns:a16="http://schemas.microsoft.com/office/drawing/2014/main" id="{02340A00-5DA6-8B94-B295-01D75C927C8B}"/>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106" name="テキスト ボックス 105">
            <a:extLst>
              <a:ext uri="{FF2B5EF4-FFF2-40B4-BE49-F238E27FC236}">
                <a16:creationId xmlns:a16="http://schemas.microsoft.com/office/drawing/2014/main" id="{C1D316EA-F73E-E211-5418-335162C299BB}"/>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07" name="テキスト ボックス 106">
            <a:extLst>
              <a:ext uri="{FF2B5EF4-FFF2-40B4-BE49-F238E27FC236}">
                <a16:creationId xmlns:a16="http://schemas.microsoft.com/office/drawing/2014/main" id="{7F1603B8-C543-D68F-169A-7DE7A20EDF55}"/>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08" name="テキスト ボックス 107">
            <a:extLst>
              <a:ext uri="{FF2B5EF4-FFF2-40B4-BE49-F238E27FC236}">
                <a16:creationId xmlns:a16="http://schemas.microsoft.com/office/drawing/2014/main" id="{6BC08DFD-BBDC-D4D1-F1BD-36A3929C31FB}"/>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twoCellAnchor>
    <xdr:from>
      <xdr:col>74</xdr:col>
      <xdr:colOff>283874</xdr:colOff>
      <xdr:row>33</xdr:row>
      <xdr:rowOff>17092</xdr:rowOff>
    </xdr:from>
    <xdr:to>
      <xdr:col>90</xdr:col>
      <xdr:colOff>256442</xdr:colOff>
      <xdr:row>51</xdr:row>
      <xdr:rowOff>163692</xdr:rowOff>
    </xdr:to>
    <xdr:grpSp>
      <xdr:nvGrpSpPr>
        <xdr:cNvPr id="109" name="グループ化 108">
          <a:extLst>
            <a:ext uri="{FF2B5EF4-FFF2-40B4-BE49-F238E27FC236}">
              <a16:creationId xmlns:a16="http://schemas.microsoft.com/office/drawing/2014/main" id="{3D227A71-2BB6-461A-935C-6F59FA90D5C6}"/>
            </a:ext>
          </a:extLst>
        </xdr:cNvPr>
        <xdr:cNvGrpSpPr/>
      </xdr:nvGrpSpPr>
      <xdr:grpSpPr>
        <a:xfrm>
          <a:off x="26277599" y="6703642"/>
          <a:ext cx="5554218" cy="3747050"/>
          <a:chOff x="7458529" y="6792629"/>
          <a:chExt cx="5563369" cy="3754547"/>
        </a:xfrm>
      </xdr:grpSpPr>
      <xdr:pic>
        <xdr:nvPicPr>
          <xdr:cNvPr id="110" name="図 109">
            <a:extLst>
              <a:ext uri="{FF2B5EF4-FFF2-40B4-BE49-F238E27FC236}">
                <a16:creationId xmlns:a16="http://schemas.microsoft.com/office/drawing/2014/main" id="{7059A83D-9FDB-E4F8-94F4-5978F51E1BB0}"/>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111" name="図 110">
            <a:extLst>
              <a:ext uri="{FF2B5EF4-FFF2-40B4-BE49-F238E27FC236}">
                <a16:creationId xmlns:a16="http://schemas.microsoft.com/office/drawing/2014/main" id="{F6A5B68A-2C3B-0EEB-0306-08441F8994F8}"/>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112" name="図 111">
            <a:extLst>
              <a:ext uri="{FF2B5EF4-FFF2-40B4-BE49-F238E27FC236}">
                <a16:creationId xmlns:a16="http://schemas.microsoft.com/office/drawing/2014/main" id="{52CA9124-A76D-ABD4-A9E8-B780999AAD06}"/>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113" name="図 112">
            <a:extLst>
              <a:ext uri="{FF2B5EF4-FFF2-40B4-BE49-F238E27FC236}">
                <a16:creationId xmlns:a16="http://schemas.microsoft.com/office/drawing/2014/main" id="{24EF0299-ED72-D15E-9E6D-818758ED5B7C}"/>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114" name="図 113">
            <a:extLst>
              <a:ext uri="{FF2B5EF4-FFF2-40B4-BE49-F238E27FC236}">
                <a16:creationId xmlns:a16="http://schemas.microsoft.com/office/drawing/2014/main" id="{BE0B851D-24EF-FAF2-C92C-AFA49BF2B18C}"/>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115" name="図 114">
            <a:extLst>
              <a:ext uri="{FF2B5EF4-FFF2-40B4-BE49-F238E27FC236}">
                <a16:creationId xmlns:a16="http://schemas.microsoft.com/office/drawing/2014/main" id="{CCC3A3A2-F04C-B4A3-540C-E1AFF06E79C1}"/>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116" name="図 115">
            <a:extLst>
              <a:ext uri="{FF2B5EF4-FFF2-40B4-BE49-F238E27FC236}">
                <a16:creationId xmlns:a16="http://schemas.microsoft.com/office/drawing/2014/main" id="{143C0F1D-30C7-1549-BAA4-A37C61B34B25}"/>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117" name="テキスト ボックス 116">
            <a:extLst>
              <a:ext uri="{FF2B5EF4-FFF2-40B4-BE49-F238E27FC236}">
                <a16:creationId xmlns:a16="http://schemas.microsoft.com/office/drawing/2014/main" id="{A84BE161-8ECE-AB55-6438-0CF0903BBCF7}"/>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118" name="テキスト ボックス 117">
            <a:extLst>
              <a:ext uri="{FF2B5EF4-FFF2-40B4-BE49-F238E27FC236}">
                <a16:creationId xmlns:a16="http://schemas.microsoft.com/office/drawing/2014/main" id="{AA339B8D-F5F0-AABB-2FD1-F96D1DE46453}"/>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119" name="テキスト ボックス 118">
            <a:extLst>
              <a:ext uri="{FF2B5EF4-FFF2-40B4-BE49-F238E27FC236}">
                <a16:creationId xmlns:a16="http://schemas.microsoft.com/office/drawing/2014/main" id="{B3F4D4D1-77C2-85E1-324D-209C17273BBA}"/>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120" name="テキスト ボックス 119">
            <a:extLst>
              <a:ext uri="{FF2B5EF4-FFF2-40B4-BE49-F238E27FC236}">
                <a16:creationId xmlns:a16="http://schemas.microsoft.com/office/drawing/2014/main" id="{C282A8AF-521B-1387-84AA-E848A9D14EB7}"/>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121" name="テキスト ボックス 120">
            <a:extLst>
              <a:ext uri="{FF2B5EF4-FFF2-40B4-BE49-F238E27FC236}">
                <a16:creationId xmlns:a16="http://schemas.microsoft.com/office/drawing/2014/main" id="{238A070E-4F54-AE90-E4B3-58A30FBECE26}"/>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22" name="テキスト ボックス 121">
            <a:extLst>
              <a:ext uri="{FF2B5EF4-FFF2-40B4-BE49-F238E27FC236}">
                <a16:creationId xmlns:a16="http://schemas.microsoft.com/office/drawing/2014/main" id="{99CEABD3-537F-77B4-91F5-BE3FB2227EF7}"/>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23" name="テキスト ボックス 122">
            <a:extLst>
              <a:ext uri="{FF2B5EF4-FFF2-40B4-BE49-F238E27FC236}">
                <a16:creationId xmlns:a16="http://schemas.microsoft.com/office/drawing/2014/main" id="{73A530D8-5B76-4312-858B-6C74FA06C1CA}"/>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twoCellAnchor>
    <xdr:from>
      <xdr:col>92</xdr:col>
      <xdr:colOff>283874</xdr:colOff>
      <xdr:row>33</xdr:row>
      <xdr:rowOff>17092</xdr:rowOff>
    </xdr:from>
    <xdr:to>
      <xdr:col>108</xdr:col>
      <xdr:colOff>256442</xdr:colOff>
      <xdr:row>51</xdr:row>
      <xdr:rowOff>163692</xdr:rowOff>
    </xdr:to>
    <xdr:grpSp>
      <xdr:nvGrpSpPr>
        <xdr:cNvPr id="124" name="グループ化 123">
          <a:extLst>
            <a:ext uri="{FF2B5EF4-FFF2-40B4-BE49-F238E27FC236}">
              <a16:creationId xmlns:a16="http://schemas.microsoft.com/office/drawing/2014/main" id="{D380A0D1-4B24-4B8C-9DA6-B4753F477F3E}"/>
            </a:ext>
          </a:extLst>
        </xdr:cNvPr>
        <xdr:cNvGrpSpPr/>
      </xdr:nvGrpSpPr>
      <xdr:grpSpPr>
        <a:xfrm>
          <a:off x="32592674" y="6703642"/>
          <a:ext cx="5554218" cy="3747050"/>
          <a:chOff x="7458529" y="6792629"/>
          <a:chExt cx="5563369" cy="3754547"/>
        </a:xfrm>
      </xdr:grpSpPr>
      <xdr:pic>
        <xdr:nvPicPr>
          <xdr:cNvPr id="125" name="図 124">
            <a:extLst>
              <a:ext uri="{FF2B5EF4-FFF2-40B4-BE49-F238E27FC236}">
                <a16:creationId xmlns:a16="http://schemas.microsoft.com/office/drawing/2014/main" id="{AB459193-D5E3-198A-3999-E2B9D0782495}"/>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126" name="図 125">
            <a:extLst>
              <a:ext uri="{FF2B5EF4-FFF2-40B4-BE49-F238E27FC236}">
                <a16:creationId xmlns:a16="http://schemas.microsoft.com/office/drawing/2014/main" id="{BCADCE56-3324-7357-1ED0-37205715CFB4}"/>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127" name="図 126">
            <a:extLst>
              <a:ext uri="{FF2B5EF4-FFF2-40B4-BE49-F238E27FC236}">
                <a16:creationId xmlns:a16="http://schemas.microsoft.com/office/drawing/2014/main" id="{C9638D06-A2B5-B86C-6455-5FD236C9D118}"/>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128" name="図 127">
            <a:extLst>
              <a:ext uri="{FF2B5EF4-FFF2-40B4-BE49-F238E27FC236}">
                <a16:creationId xmlns:a16="http://schemas.microsoft.com/office/drawing/2014/main" id="{3206DB58-519D-B4D6-530B-C94EF93EEB7D}"/>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129" name="図 128">
            <a:extLst>
              <a:ext uri="{FF2B5EF4-FFF2-40B4-BE49-F238E27FC236}">
                <a16:creationId xmlns:a16="http://schemas.microsoft.com/office/drawing/2014/main" id="{792A2494-3A43-974B-988D-67BC8E11604F}"/>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130" name="図 129">
            <a:extLst>
              <a:ext uri="{FF2B5EF4-FFF2-40B4-BE49-F238E27FC236}">
                <a16:creationId xmlns:a16="http://schemas.microsoft.com/office/drawing/2014/main" id="{CE67DE45-6E1F-6F3D-64E1-B1A202B0BA19}"/>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131" name="図 130">
            <a:extLst>
              <a:ext uri="{FF2B5EF4-FFF2-40B4-BE49-F238E27FC236}">
                <a16:creationId xmlns:a16="http://schemas.microsoft.com/office/drawing/2014/main" id="{8A9A1C7A-F352-E3AB-0D5B-BF86C2DDBCC5}"/>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132" name="テキスト ボックス 131">
            <a:extLst>
              <a:ext uri="{FF2B5EF4-FFF2-40B4-BE49-F238E27FC236}">
                <a16:creationId xmlns:a16="http://schemas.microsoft.com/office/drawing/2014/main" id="{55B09FBB-35C4-7A15-93D8-F51DA883234F}"/>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133" name="テキスト ボックス 132">
            <a:extLst>
              <a:ext uri="{FF2B5EF4-FFF2-40B4-BE49-F238E27FC236}">
                <a16:creationId xmlns:a16="http://schemas.microsoft.com/office/drawing/2014/main" id="{DAC8B05C-D369-882E-5736-7C8A1C6400DE}"/>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134" name="テキスト ボックス 133">
            <a:extLst>
              <a:ext uri="{FF2B5EF4-FFF2-40B4-BE49-F238E27FC236}">
                <a16:creationId xmlns:a16="http://schemas.microsoft.com/office/drawing/2014/main" id="{7F47BD32-57F8-6712-A3E6-8820FF7B45E7}"/>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135" name="テキスト ボックス 134">
            <a:extLst>
              <a:ext uri="{FF2B5EF4-FFF2-40B4-BE49-F238E27FC236}">
                <a16:creationId xmlns:a16="http://schemas.microsoft.com/office/drawing/2014/main" id="{145071BB-1703-CBE3-AA17-04B25D87B2AB}"/>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136" name="テキスト ボックス 135">
            <a:extLst>
              <a:ext uri="{FF2B5EF4-FFF2-40B4-BE49-F238E27FC236}">
                <a16:creationId xmlns:a16="http://schemas.microsoft.com/office/drawing/2014/main" id="{41FAC663-1553-3F09-E075-97CE85A4D3CE}"/>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37" name="テキスト ボックス 136">
            <a:extLst>
              <a:ext uri="{FF2B5EF4-FFF2-40B4-BE49-F238E27FC236}">
                <a16:creationId xmlns:a16="http://schemas.microsoft.com/office/drawing/2014/main" id="{8266D472-05EB-A500-39DF-AE516446878B}"/>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38" name="テキスト ボックス 137">
            <a:extLst>
              <a:ext uri="{FF2B5EF4-FFF2-40B4-BE49-F238E27FC236}">
                <a16:creationId xmlns:a16="http://schemas.microsoft.com/office/drawing/2014/main" id="{D0DF9358-56AF-CBD5-83DD-4824D356BEDA}"/>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16</xdr:col>
      <xdr:colOff>260071</xdr:colOff>
      <xdr:row>50</xdr:row>
      <xdr:rowOff>43262</xdr:rowOff>
    </xdr:from>
    <xdr:ext cx="1081418" cy="317012"/>
    <xdr:pic>
      <xdr:nvPicPr>
        <xdr:cNvPr id="2" name="image1.jpeg">
          <a:extLst>
            <a:ext uri="{FF2B5EF4-FFF2-40B4-BE49-F238E27FC236}">
              <a16:creationId xmlns:a16="http://schemas.microsoft.com/office/drawing/2014/main" id="{48BEFA01-46E8-445C-92FE-CB101D7E1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8871" y="10130237"/>
          <a:ext cx="1081418" cy="317012"/>
        </a:xfrm>
        <a:prstGeom prst="rect">
          <a:avLst/>
        </a:prstGeom>
      </xdr:spPr>
    </xdr:pic>
    <xdr:clientData/>
  </xdr:oneCellAnchor>
  <xdr:twoCellAnchor>
    <xdr:from>
      <xdr:col>13</xdr:col>
      <xdr:colOff>146957</xdr:colOff>
      <xdr:row>3</xdr:row>
      <xdr:rowOff>21772</xdr:rowOff>
    </xdr:from>
    <xdr:to>
      <xdr:col>17</xdr:col>
      <xdr:colOff>193778</xdr:colOff>
      <xdr:row>4</xdr:row>
      <xdr:rowOff>205684</xdr:rowOff>
    </xdr:to>
    <xdr:sp macro="" textlink="">
      <xdr:nvSpPr>
        <xdr:cNvPr id="3" name="矢印: 下 2">
          <a:extLst>
            <a:ext uri="{FF2B5EF4-FFF2-40B4-BE49-F238E27FC236}">
              <a16:creationId xmlns:a16="http://schemas.microsoft.com/office/drawing/2014/main" id="{E0D01150-6B5C-461A-9900-D56848733C94}"/>
            </a:ext>
          </a:extLst>
        </xdr:cNvPr>
        <xdr:cNvSpPr/>
      </xdr:nvSpPr>
      <xdr:spPr>
        <a:xfrm rot="10800000">
          <a:off x="4728482" y="707572"/>
          <a:ext cx="1456521" cy="374412"/>
        </a:xfrm>
        <a:prstGeom prst="downArrow">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endParaRPr kumimoji="1" lang="ja-JP" altLang="en-US" sz="1100"/>
        </a:p>
      </xdr:txBody>
    </xdr:sp>
    <xdr:clientData/>
  </xdr:twoCellAnchor>
  <xdr:twoCellAnchor>
    <xdr:from>
      <xdr:col>20</xdr:col>
      <xdr:colOff>283874</xdr:colOff>
      <xdr:row>33</xdr:row>
      <xdr:rowOff>17092</xdr:rowOff>
    </xdr:from>
    <xdr:to>
      <xdr:col>36</xdr:col>
      <xdr:colOff>256442</xdr:colOff>
      <xdr:row>51</xdr:row>
      <xdr:rowOff>163692</xdr:rowOff>
    </xdr:to>
    <xdr:grpSp>
      <xdr:nvGrpSpPr>
        <xdr:cNvPr id="4" name="グループ化 3">
          <a:extLst>
            <a:ext uri="{FF2B5EF4-FFF2-40B4-BE49-F238E27FC236}">
              <a16:creationId xmlns:a16="http://schemas.microsoft.com/office/drawing/2014/main" id="{8A103877-C500-44C7-8031-21071AA46603}"/>
            </a:ext>
          </a:extLst>
        </xdr:cNvPr>
        <xdr:cNvGrpSpPr/>
      </xdr:nvGrpSpPr>
      <xdr:grpSpPr>
        <a:xfrm>
          <a:off x="7359588" y="6834271"/>
          <a:ext cx="5565104" cy="3820528"/>
          <a:chOff x="7458529" y="6792629"/>
          <a:chExt cx="5563369" cy="3754547"/>
        </a:xfrm>
      </xdr:grpSpPr>
      <xdr:pic>
        <xdr:nvPicPr>
          <xdr:cNvPr id="5" name="図 4">
            <a:extLst>
              <a:ext uri="{FF2B5EF4-FFF2-40B4-BE49-F238E27FC236}">
                <a16:creationId xmlns:a16="http://schemas.microsoft.com/office/drawing/2014/main" id="{6D398D41-A969-69F2-316E-C4515CD04CE1}"/>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6" name="図 5">
            <a:extLst>
              <a:ext uri="{FF2B5EF4-FFF2-40B4-BE49-F238E27FC236}">
                <a16:creationId xmlns:a16="http://schemas.microsoft.com/office/drawing/2014/main" id="{C372D928-888B-AAA4-208B-E05CA0461386}"/>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7" name="図 6">
            <a:extLst>
              <a:ext uri="{FF2B5EF4-FFF2-40B4-BE49-F238E27FC236}">
                <a16:creationId xmlns:a16="http://schemas.microsoft.com/office/drawing/2014/main" id="{50CD5006-A5CF-3ECA-09AF-D67126EFFD52}"/>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8" name="図 7">
            <a:extLst>
              <a:ext uri="{FF2B5EF4-FFF2-40B4-BE49-F238E27FC236}">
                <a16:creationId xmlns:a16="http://schemas.microsoft.com/office/drawing/2014/main" id="{28CF5785-9D69-6628-4B60-12FDA1FCB705}"/>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9" name="図 8">
            <a:extLst>
              <a:ext uri="{FF2B5EF4-FFF2-40B4-BE49-F238E27FC236}">
                <a16:creationId xmlns:a16="http://schemas.microsoft.com/office/drawing/2014/main" id="{B027CE24-E7CF-FCFA-CE46-7D1A8ED22219}"/>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10" name="図 9">
            <a:extLst>
              <a:ext uri="{FF2B5EF4-FFF2-40B4-BE49-F238E27FC236}">
                <a16:creationId xmlns:a16="http://schemas.microsoft.com/office/drawing/2014/main" id="{0E24BEC2-1663-2EB7-0865-77454C145D22}"/>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11" name="図 10">
            <a:extLst>
              <a:ext uri="{FF2B5EF4-FFF2-40B4-BE49-F238E27FC236}">
                <a16:creationId xmlns:a16="http://schemas.microsoft.com/office/drawing/2014/main" id="{77BFB338-FD6A-5342-7EEB-A12773F0CC6A}"/>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12" name="テキスト ボックス 11">
            <a:extLst>
              <a:ext uri="{FF2B5EF4-FFF2-40B4-BE49-F238E27FC236}">
                <a16:creationId xmlns:a16="http://schemas.microsoft.com/office/drawing/2014/main" id="{DE1B9BB1-AA9B-DFCC-BF39-9C43D6D30169}"/>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13" name="テキスト ボックス 12">
            <a:extLst>
              <a:ext uri="{FF2B5EF4-FFF2-40B4-BE49-F238E27FC236}">
                <a16:creationId xmlns:a16="http://schemas.microsoft.com/office/drawing/2014/main" id="{ED582F32-A715-E5EB-7087-2B81109BFC63}"/>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14" name="テキスト ボックス 13">
            <a:extLst>
              <a:ext uri="{FF2B5EF4-FFF2-40B4-BE49-F238E27FC236}">
                <a16:creationId xmlns:a16="http://schemas.microsoft.com/office/drawing/2014/main" id="{D13D3C57-1356-F63D-3B2E-BB1660C1B27F}"/>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15" name="テキスト ボックス 14">
            <a:extLst>
              <a:ext uri="{FF2B5EF4-FFF2-40B4-BE49-F238E27FC236}">
                <a16:creationId xmlns:a16="http://schemas.microsoft.com/office/drawing/2014/main" id="{D5F8362F-50A6-0DE8-2745-EB41559465DD}"/>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16" name="テキスト ボックス 15">
            <a:extLst>
              <a:ext uri="{FF2B5EF4-FFF2-40B4-BE49-F238E27FC236}">
                <a16:creationId xmlns:a16="http://schemas.microsoft.com/office/drawing/2014/main" id="{10282BF5-5309-2895-7096-D579B88D01AA}"/>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7" name="テキスト ボックス 16">
            <a:extLst>
              <a:ext uri="{FF2B5EF4-FFF2-40B4-BE49-F238E27FC236}">
                <a16:creationId xmlns:a16="http://schemas.microsoft.com/office/drawing/2014/main" id="{3D214705-7EB9-3417-3212-907B193A4CC2}"/>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8" name="テキスト ボックス 17">
            <a:extLst>
              <a:ext uri="{FF2B5EF4-FFF2-40B4-BE49-F238E27FC236}">
                <a16:creationId xmlns:a16="http://schemas.microsoft.com/office/drawing/2014/main" id="{EE8B8CC7-5ACF-4F69-B3E9-C012FBAE3616}"/>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oneCellAnchor>
    <xdr:from>
      <xdr:col>7</xdr:col>
      <xdr:colOff>296637</xdr:colOff>
      <xdr:row>3</xdr:row>
      <xdr:rowOff>151040</xdr:rowOff>
    </xdr:from>
    <xdr:ext cx="4277876" cy="5183727"/>
    <xdr:sp macro="" textlink="">
      <xdr:nvSpPr>
        <xdr:cNvPr id="49" name="テキスト ボックス 48">
          <a:extLst>
            <a:ext uri="{FF2B5EF4-FFF2-40B4-BE49-F238E27FC236}">
              <a16:creationId xmlns:a16="http://schemas.microsoft.com/office/drawing/2014/main" id="{1A92DE5A-6423-451A-8B2A-1B8E941FC385}"/>
            </a:ext>
          </a:extLst>
        </xdr:cNvPr>
        <xdr:cNvSpPr txBox="1"/>
      </xdr:nvSpPr>
      <xdr:spPr>
        <a:xfrm>
          <a:off x="2763612" y="836840"/>
          <a:ext cx="4277876" cy="5183727"/>
        </a:xfrm>
        <a:prstGeom prst="rect">
          <a:avLst/>
        </a:prstGeom>
        <a:solidFill>
          <a:schemeClr val="bg1"/>
        </a:solidFill>
        <a:ln w="28575">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rPr>
            <a:t>MP</a:t>
          </a:r>
          <a:r>
            <a:rPr kumimoji="1" lang="ja-JP" altLang="en-US" sz="1100">
              <a:solidFill>
                <a:srgbClr val="FF0000"/>
              </a:solidFill>
            </a:rPr>
            <a:t>柱脚システム使用時アンカーボルトの注文例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基礎コンクリート強度：</a:t>
          </a:r>
          <a:r>
            <a:rPr kumimoji="1" lang="en-US" altLang="ja-JP" sz="1100">
              <a:solidFill>
                <a:srgbClr val="FF0000"/>
              </a:solidFill>
            </a:rPr>
            <a:t>21N/mm</a:t>
          </a:r>
          <a:r>
            <a:rPr kumimoji="1" lang="en-US" altLang="ja-JP" sz="1100" baseline="30000">
              <a:solidFill>
                <a:srgbClr val="FF0000"/>
              </a:solidFill>
            </a:rPr>
            <a:t>2</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基礎幅</a:t>
          </a:r>
          <a:r>
            <a:rPr kumimoji="1" lang="ja-JP" altLang="en-US"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200mm</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基礎梁の中間部で金物を使用する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①</a:t>
          </a:r>
          <a:r>
            <a:rPr kumimoji="1" lang="en-US" altLang="ja-JP" sz="1100">
              <a:solidFill>
                <a:srgbClr val="FF0000"/>
              </a:solidFill>
            </a:rPr>
            <a:t>BC6-120</a:t>
          </a:r>
          <a:r>
            <a:rPr kumimoji="1" lang="ja-JP" altLang="en-US" sz="1100">
              <a:solidFill>
                <a:srgbClr val="FF0000"/>
              </a:solidFill>
            </a:rPr>
            <a:t>　</a:t>
          </a:r>
          <a:r>
            <a:rPr kumimoji="1" lang="en-US" altLang="ja-JP" sz="1100">
              <a:solidFill>
                <a:srgbClr val="FF0000"/>
              </a:solidFill>
            </a:rPr>
            <a:t>(1</a:t>
          </a:r>
          <a:r>
            <a:rPr kumimoji="1" lang="ja-JP" altLang="en-US" sz="1100">
              <a:solidFill>
                <a:srgbClr val="FF0000"/>
              </a:solidFill>
            </a:rPr>
            <a:t>個使い 金物の</a:t>
          </a:r>
          <a:r>
            <a:rPr kumimoji="1" lang="ja-JP" altLang="ja-JP" sz="1100">
              <a:solidFill>
                <a:srgbClr val="FF0000"/>
              </a:solidFill>
              <a:effectLst/>
              <a:latin typeface="+mn-lt"/>
              <a:ea typeface="+mn-ea"/>
              <a:cs typeface="+mn-cs"/>
            </a:rPr>
            <a:t>短期許容引張耐力</a:t>
          </a:r>
          <a:r>
            <a:rPr kumimoji="1" lang="en-US" altLang="ja-JP" sz="1100">
              <a:solidFill>
                <a:srgbClr val="FF0000"/>
              </a:solidFill>
              <a:effectLst/>
              <a:latin typeface="+mn-lt"/>
              <a:ea typeface="+mn-ea"/>
              <a:cs typeface="+mn-cs"/>
            </a:rPr>
            <a:t>83.54kN</a:t>
          </a:r>
          <a:r>
            <a:rPr kumimoji="1" lang="en-US" altLang="ja-JP" sz="1100">
              <a:solidFill>
                <a:srgbClr val="FF0000"/>
              </a:solidFill>
            </a:rPr>
            <a:t>)</a:t>
          </a:r>
          <a:r>
            <a:rPr kumimoji="1" lang="ja-JP" altLang="en-US" sz="1100">
              <a:solidFill>
                <a:srgbClr val="FF0000"/>
              </a:solidFill>
            </a:rPr>
            <a:t>：</a:t>
          </a:r>
          <a:r>
            <a:rPr kumimoji="1" lang="en-US" altLang="ja-JP" sz="1100">
              <a:solidFill>
                <a:srgbClr val="FF0000"/>
              </a:solidFill>
            </a:rPr>
            <a:t>10</a:t>
          </a:r>
          <a:r>
            <a:rPr kumimoji="1" lang="ja-JP" altLang="en-US" sz="1100">
              <a:solidFill>
                <a:srgbClr val="FF0000"/>
              </a:solidFill>
            </a:rPr>
            <a:t>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②</a:t>
          </a:r>
          <a:r>
            <a:rPr kumimoji="1" lang="en-US" altLang="ja-JP" sz="1100">
              <a:solidFill>
                <a:srgbClr val="FF0000"/>
              </a:solidFill>
              <a:effectLst/>
              <a:latin typeface="+mn-lt"/>
              <a:ea typeface="+mn-ea"/>
              <a:cs typeface="+mn-cs"/>
            </a:rPr>
            <a:t>BC8-120</a:t>
          </a:r>
          <a:r>
            <a:rPr kumimoji="1" lang="ja-JP" altLang="ja-JP" sz="1100">
              <a:solidFill>
                <a:srgbClr val="FF0000"/>
              </a:solidFill>
              <a:effectLst/>
              <a:latin typeface="+mn-lt"/>
              <a:ea typeface="+mn-ea"/>
              <a:cs typeface="+mn-cs"/>
            </a:rPr>
            <a:t>　</a:t>
          </a:r>
          <a:r>
            <a:rPr kumimoji="1" lang="en-US" altLang="ja-JP" sz="1100">
              <a:solidFill>
                <a:srgbClr val="FF0000"/>
              </a:solidFill>
              <a:effectLst/>
              <a:latin typeface="+mn-lt"/>
              <a:ea typeface="+mn-ea"/>
              <a:cs typeface="+mn-cs"/>
            </a:rPr>
            <a:t>(1</a:t>
          </a:r>
          <a:r>
            <a:rPr kumimoji="1" lang="ja-JP" altLang="ja-JP" sz="1100">
              <a:solidFill>
                <a:srgbClr val="FF0000"/>
              </a:solidFill>
              <a:effectLst/>
              <a:latin typeface="+mn-lt"/>
              <a:ea typeface="+mn-ea"/>
              <a:cs typeface="+mn-cs"/>
            </a:rPr>
            <a:t>個使い 金物の短期許容引張耐力</a:t>
          </a:r>
          <a:r>
            <a:rPr kumimoji="1" lang="en-US" altLang="ja-JP" sz="1100">
              <a:solidFill>
                <a:srgbClr val="FF0000"/>
              </a:solidFill>
              <a:effectLst/>
              <a:latin typeface="+mn-lt"/>
              <a:ea typeface="+mn-ea"/>
              <a:cs typeface="+mn-cs"/>
            </a:rPr>
            <a:t>104.71kN)</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5</a:t>
          </a:r>
          <a:r>
            <a:rPr kumimoji="1" lang="ja-JP" altLang="ja-JP" sz="1100">
              <a:solidFill>
                <a:srgbClr val="FF0000"/>
              </a:solidFill>
              <a:effectLst/>
              <a:latin typeface="+mn-lt"/>
              <a:ea typeface="+mn-ea"/>
              <a:cs typeface="+mn-cs"/>
            </a:rPr>
            <a:t>個</a:t>
          </a:r>
          <a:endParaRPr kumimoji="1" lang="en-US" altLang="ja-JP" sz="1100">
            <a:solidFill>
              <a:srgbClr val="FF0000"/>
            </a:solidFill>
            <a:effectLst/>
            <a:latin typeface="+mn-lt"/>
            <a:ea typeface="+mn-ea"/>
            <a:cs typeface="+mn-cs"/>
          </a:endParaRPr>
        </a:p>
        <a:p>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アンカーボルトの引張耐力で決まる柱脚接合部とするため</a:t>
          </a:r>
          <a:endParaRPr kumimoji="1" lang="en-US" altLang="ja-JP" sz="1100">
            <a:solidFill>
              <a:srgbClr val="FF0000"/>
            </a:solidFill>
          </a:endParaRPr>
        </a:p>
        <a:p>
          <a:r>
            <a:rPr kumimoji="1" lang="ja-JP" altLang="en-US" sz="1100">
              <a:solidFill>
                <a:srgbClr val="FF0000"/>
              </a:solidFill>
            </a:rPr>
            <a:t>アンカーボルトの径はそれぞれ下記とする。</a:t>
          </a:r>
          <a:endParaRPr kumimoji="1" lang="en-US" altLang="ja-JP" sz="1100">
            <a:solidFill>
              <a:srgbClr val="FF0000"/>
            </a:solidFill>
          </a:endParaRPr>
        </a:p>
        <a:p>
          <a:r>
            <a:rPr kumimoji="1" lang="ja-JP" altLang="en-US" sz="1100">
              <a:solidFill>
                <a:srgbClr val="FF0000"/>
              </a:solidFill>
            </a:rPr>
            <a:t>なお、</a:t>
          </a:r>
          <a:r>
            <a:rPr kumimoji="1" lang="en-US" altLang="ja-JP" sz="1100">
              <a:solidFill>
                <a:srgbClr val="FF0000"/>
              </a:solidFill>
            </a:rPr>
            <a:t>ABR</a:t>
          </a:r>
          <a:r>
            <a:rPr kumimoji="1" lang="ja-JP" altLang="en-US" sz="1100">
              <a:solidFill>
                <a:srgbClr val="FF0000"/>
              </a:solidFill>
            </a:rPr>
            <a:t>セットの規格内で注文するため、ナットと座金の指定は必要なく、定着板のみ個数を指定する</a:t>
          </a:r>
          <a:endParaRPr kumimoji="1" lang="en-US" altLang="ja-JP" sz="1100">
            <a:solidFill>
              <a:srgbClr val="FF0000"/>
            </a:solidFill>
          </a:endParaRPr>
        </a:p>
        <a:p>
          <a:endParaRPr kumimoji="1" lang="en-US" altLang="ja-JP" sz="1100">
            <a:solidFill>
              <a:srgbClr val="FF0000"/>
            </a:solidFill>
          </a:endParaRPr>
        </a:p>
        <a:p>
          <a:r>
            <a:rPr kumimoji="1" lang="ja-JP" altLang="en-US" sz="1100">
              <a:solidFill>
                <a:srgbClr val="FF0000"/>
              </a:solidFill>
            </a:rPr>
            <a:t>①</a:t>
          </a:r>
          <a:r>
            <a:rPr kumimoji="1" lang="en-US" altLang="ja-JP" sz="1100">
              <a:solidFill>
                <a:srgbClr val="FF0000"/>
              </a:solidFill>
            </a:rPr>
            <a:t>M20</a:t>
          </a:r>
          <a:r>
            <a:rPr kumimoji="1" lang="ja-JP" altLang="en-US" sz="1100" baseline="0">
              <a:solidFill>
                <a:srgbClr val="FF0000"/>
              </a:solidFill>
            </a:rPr>
            <a:t> </a:t>
          </a:r>
          <a:r>
            <a:rPr kumimoji="1" lang="en-US" altLang="ja-JP" sz="1100">
              <a:solidFill>
                <a:srgbClr val="FF0000"/>
              </a:solidFill>
            </a:rPr>
            <a:t> (</a:t>
          </a:r>
          <a:r>
            <a:rPr kumimoji="1" lang="en-US" altLang="ja-JP" sz="1100">
              <a:solidFill>
                <a:srgbClr val="FF0000"/>
              </a:solidFill>
              <a:effectLst/>
              <a:latin typeface="+mn-lt"/>
              <a:ea typeface="+mn-ea"/>
              <a:cs typeface="+mn-cs"/>
            </a:rPr>
            <a:t>BC6-120</a:t>
          </a:r>
          <a:r>
            <a:rPr kumimoji="1" lang="ja-JP" altLang="en-US" sz="1100">
              <a:solidFill>
                <a:srgbClr val="FF0000"/>
              </a:solidFill>
              <a:effectLst/>
              <a:latin typeface="+mn-lt"/>
              <a:ea typeface="+mn-ea"/>
              <a:cs typeface="+mn-cs"/>
            </a:rPr>
            <a:t>に使用</a:t>
          </a:r>
          <a:r>
            <a:rPr kumimoji="1" lang="en-US" altLang="ja-JP" sz="1100">
              <a:solidFill>
                <a:srgbClr val="FF0000"/>
              </a:solidFill>
              <a:effectLst/>
              <a:latin typeface="+mn-lt"/>
              <a:ea typeface="+mn-ea"/>
              <a:cs typeface="+mn-cs"/>
            </a:rPr>
            <a:t>)</a:t>
          </a:r>
          <a:r>
            <a:rPr kumimoji="1" lang="en-US" altLang="ja-JP" sz="1100">
              <a:solidFill>
                <a:srgbClr val="FF0000"/>
              </a:solidFill>
            </a:rPr>
            <a:t> </a:t>
          </a:r>
          <a:r>
            <a:rPr kumimoji="1" lang="ja-JP" altLang="en-US" sz="1100">
              <a:solidFill>
                <a:srgbClr val="FF0000"/>
              </a:solidFill>
            </a:rPr>
            <a:t>：短期許容引張耐力</a:t>
          </a:r>
          <a:r>
            <a:rPr kumimoji="1" lang="en-US" altLang="ja-JP" sz="1100">
              <a:solidFill>
                <a:srgbClr val="FF0000"/>
              </a:solidFill>
            </a:rPr>
            <a:t>79.6kN</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②</a:t>
          </a:r>
          <a:r>
            <a:rPr kumimoji="1" lang="en-US" altLang="ja-JP" sz="1100">
              <a:solidFill>
                <a:srgbClr val="FF0000"/>
              </a:solidFill>
              <a:effectLst/>
              <a:latin typeface="+mn-lt"/>
              <a:ea typeface="+mn-ea"/>
              <a:cs typeface="+mn-cs"/>
            </a:rPr>
            <a:t>M22  (BC8-120</a:t>
          </a:r>
          <a:r>
            <a:rPr kumimoji="1" lang="ja-JP" altLang="ja-JP" sz="1100">
              <a:solidFill>
                <a:srgbClr val="FF0000"/>
              </a:solidFill>
              <a:effectLst/>
              <a:latin typeface="+mn-lt"/>
              <a:ea typeface="+mn-ea"/>
              <a:cs typeface="+mn-cs"/>
            </a:rPr>
            <a:t>に使用</a:t>
          </a:r>
          <a:r>
            <a:rPr kumimoji="1" lang="en-US" altLang="ja-JP" sz="1100">
              <a:solidFill>
                <a:srgbClr val="FF0000"/>
              </a:solidFill>
              <a:effectLst/>
              <a:latin typeface="+mn-lt"/>
              <a:ea typeface="+mn-ea"/>
              <a:cs typeface="+mn-cs"/>
            </a:rPr>
            <a:t>) </a:t>
          </a:r>
          <a:r>
            <a:rPr kumimoji="1" lang="ja-JP" altLang="ja-JP" sz="1100">
              <a:solidFill>
                <a:srgbClr val="FF0000"/>
              </a:solidFill>
              <a:effectLst/>
              <a:latin typeface="+mn-lt"/>
              <a:ea typeface="+mn-ea"/>
              <a:cs typeface="+mn-cs"/>
            </a:rPr>
            <a:t>：短期許容引張耐力</a:t>
          </a:r>
          <a:r>
            <a:rPr kumimoji="1" lang="en-US" altLang="ja-JP" sz="1100">
              <a:solidFill>
                <a:srgbClr val="FF0000"/>
              </a:solidFill>
              <a:effectLst/>
              <a:latin typeface="+mn-lt"/>
              <a:ea typeface="+mn-ea"/>
              <a:cs typeface="+mn-cs"/>
            </a:rPr>
            <a:t>98.5kN</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effectLst/>
              <a:latin typeface="+mn-lt"/>
              <a:ea typeface="+mn-ea"/>
              <a:cs typeface="+mn-cs"/>
            </a:rPr>
            <a:t>注文は下記</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No.1</a:t>
          </a:r>
          <a:r>
            <a:rPr kumimoji="1" lang="ja-JP" altLang="en-US"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M20(ABR</a:t>
          </a:r>
          <a:r>
            <a:rPr kumimoji="1" lang="ja-JP" altLang="en-US" sz="1100">
              <a:solidFill>
                <a:srgbClr val="FF0000"/>
              </a:solidFill>
              <a:effectLst/>
              <a:latin typeface="+mn-lt"/>
              <a:ea typeface="+mn-ea"/>
              <a:cs typeface="+mn-cs"/>
            </a:rPr>
            <a:t>セット</a:t>
          </a:r>
          <a:r>
            <a:rPr kumimoji="1" lang="en-US" altLang="ja-JP" sz="1100" baseline="0">
              <a:solidFill>
                <a:srgbClr val="FF0000"/>
              </a:solidFill>
              <a:effectLst/>
              <a:latin typeface="+mn-lt"/>
              <a:ea typeface="+mn-ea"/>
              <a:cs typeface="+mn-cs"/>
            </a:rPr>
            <a:t>) + </a:t>
          </a:r>
          <a:r>
            <a:rPr kumimoji="1" lang="ja-JP" altLang="en-US" sz="1100" baseline="0">
              <a:solidFill>
                <a:srgbClr val="FF0000"/>
              </a:solidFill>
              <a:effectLst/>
              <a:latin typeface="+mn-lt"/>
              <a:ea typeface="+mn-ea"/>
              <a:cs typeface="+mn-cs"/>
            </a:rPr>
            <a:t>定着板</a:t>
          </a:r>
          <a:endParaRPr kumimoji="1" lang="en-US" altLang="ja-JP" sz="110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No.2</a:t>
          </a:r>
          <a:r>
            <a:rPr kumimoji="1" lang="ja-JP" altLang="en-US"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M22(ABR</a:t>
          </a:r>
          <a:r>
            <a:rPr kumimoji="1" lang="ja-JP" altLang="en-US" sz="1100">
              <a:solidFill>
                <a:srgbClr val="FF0000"/>
              </a:solidFill>
              <a:effectLst/>
              <a:latin typeface="+mn-lt"/>
              <a:ea typeface="+mn-ea"/>
              <a:cs typeface="+mn-cs"/>
            </a:rPr>
            <a:t>セット</a:t>
          </a:r>
          <a:r>
            <a:rPr kumimoji="1" lang="en-US" altLang="ja-JP" sz="1100">
              <a:solidFill>
                <a:srgbClr val="FF0000"/>
              </a:solidFill>
              <a:effectLst/>
              <a:latin typeface="+mn-lt"/>
              <a:ea typeface="+mn-ea"/>
              <a:cs typeface="+mn-cs"/>
            </a:rPr>
            <a:t>) + </a:t>
          </a:r>
          <a:r>
            <a:rPr kumimoji="1" lang="ja-JP" altLang="en-US" sz="1100">
              <a:solidFill>
                <a:srgbClr val="FF0000"/>
              </a:solidFill>
              <a:effectLst/>
              <a:latin typeface="+mn-lt"/>
              <a:ea typeface="+mn-ea"/>
              <a:cs typeface="+mn-cs"/>
            </a:rPr>
            <a:t>定着板</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en-US" altLang="ja-JP" sz="1100">
            <a:solidFill>
              <a:srgbClr val="FF0000"/>
            </a:solidFill>
          </a:endParaRPr>
        </a:p>
      </xdr:txBody>
    </xdr:sp>
    <xdr:clientData/>
  </xdr:oneCellAnchor>
  <xdr:twoCellAnchor>
    <xdr:from>
      <xdr:col>38</xdr:col>
      <xdr:colOff>283874</xdr:colOff>
      <xdr:row>33</xdr:row>
      <xdr:rowOff>17092</xdr:rowOff>
    </xdr:from>
    <xdr:to>
      <xdr:col>54</xdr:col>
      <xdr:colOff>256442</xdr:colOff>
      <xdr:row>51</xdr:row>
      <xdr:rowOff>163692</xdr:rowOff>
    </xdr:to>
    <xdr:grpSp>
      <xdr:nvGrpSpPr>
        <xdr:cNvPr id="50" name="グループ化 49">
          <a:extLst>
            <a:ext uri="{FF2B5EF4-FFF2-40B4-BE49-F238E27FC236}">
              <a16:creationId xmlns:a16="http://schemas.microsoft.com/office/drawing/2014/main" id="{935A571C-C8E9-400E-B91A-93B422757C4D}"/>
            </a:ext>
          </a:extLst>
        </xdr:cNvPr>
        <xdr:cNvGrpSpPr/>
      </xdr:nvGrpSpPr>
      <xdr:grpSpPr>
        <a:xfrm>
          <a:off x="13686910" y="6834271"/>
          <a:ext cx="5565103" cy="3820528"/>
          <a:chOff x="7458529" y="6792629"/>
          <a:chExt cx="5563369" cy="3754547"/>
        </a:xfrm>
      </xdr:grpSpPr>
      <xdr:pic>
        <xdr:nvPicPr>
          <xdr:cNvPr id="51" name="図 50">
            <a:extLst>
              <a:ext uri="{FF2B5EF4-FFF2-40B4-BE49-F238E27FC236}">
                <a16:creationId xmlns:a16="http://schemas.microsoft.com/office/drawing/2014/main" id="{C07632AC-D24B-1225-B274-63957DDC630E}"/>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52" name="図 51">
            <a:extLst>
              <a:ext uri="{FF2B5EF4-FFF2-40B4-BE49-F238E27FC236}">
                <a16:creationId xmlns:a16="http://schemas.microsoft.com/office/drawing/2014/main" id="{CC7D2652-56BD-BC0D-75E7-9E1E90355F15}"/>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53" name="図 52">
            <a:extLst>
              <a:ext uri="{FF2B5EF4-FFF2-40B4-BE49-F238E27FC236}">
                <a16:creationId xmlns:a16="http://schemas.microsoft.com/office/drawing/2014/main" id="{6DEC6329-37AC-C6AD-12D2-E0985E536751}"/>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54" name="図 53">
            <a:extLst>
              <a:ext uri="{FF2B5EF4-FFF2-40B4-BE49-F238E27FC236}">
                <a16:creationId xmlns:a16="http://schemas.microsoft.com/office/drawing/2014/main" id="{5CEF4553-1175-A0CD-1345-FBF6421E5CB2}"/>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55" name="図 54">
            <a:extLst>
              <a:ext uri="{FF2B5EF4-FFF2-40B4-BE49-F238E27FC236}">
                <a16:creationId xmlns:a16="http://schemas.microsoft.com/office/drawing/2014/main" id="{5D4A09FF-923B-38FF-17AD-EB69F4624E7D}"/>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56" name="図 55">
            <a:extLst>
              <a:ext uri="{FF2B5EF4-FFF2-40B4-BE49-F238E27FC236}">
                <a16:creationId xmlns:a16="http://schemas.microsoft.com/office/drawing/2014/main" id="{CDA7EC34-E354-0BEA-FF63-6540456C2650}"/>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57" name="図 56">
            <a:extLst>
              <a:ext uri="{FF2B5EF4-FFF2-40B4-BE49-F238E27FC236}">
                <a16:creationId xmlns:a16="http://schemas.microsoft.com/office/drawing/2014/main" id="{29631957-4B6D-3689-3918-BDDF34ADF538}"/>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58" name="テキスト ボックス 57">
            <a:extLst>
              <a:ext uri="{FF2B5EF4-FFF2-40B4-BE49-F238E27FC236}">
                <a16:creationId xmlns:a16="http://schemas.microsoft.com/office/drawing/2014/main" id="{5225A824-2AA5-1F8B-6BF1-3B138121D75B}"/>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59" name="テキスト ボックス 58">
            <a:extLst>
              <a:ext uri="{FF2B5EF4-FFF2-40B4-BE49-F238E27FC236}">
                <a16:creationId xmlns:a16="http://schemas.microsoft.com/office/drawing/2014/main" id="{53C6FD97-C716-C906-FCC1-D52D45CCEACE}"/>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60" name="テキスト ボックス 59">
            <a:extLst>
              <a:ext uri="{FF2B5EF4-FFF2-40B4-BE49-F238E27FC236}">
                <a16:creationId xmlns:a16="http://schemas.microsoft.com/office/drawing/2014/main" id="{2FB58BDC-5C1D-1646-33BC-2A5EAF0733B0}"/>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61" name="テキスト ボックス 60">
            <a:extLst>
              <a:ext uri="{FF2B5EF4-FFF2-40B4-BE49-F238E27FC236}">
                <a16:creationId xmlns:a16="http://schemas.microsoft.com/office/drawing/2014/main" id="{35F478AA-DD2D-E200-3671-7C8F03AA80D1}"/>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62" name="テキスト ボックス 61">
            <a:extLst>
              <a:ext uri="{FF2B5EF4-FFF2-40B4-BE49-F238E27FC236}">
                <a16:creationId xmlns:a16="http://schemas.microsoft.com/office/drawing/2014/main" id="{6DEE0806-98D3-79A7-B18F-E355FCAD0F0B}"/>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63" name="テキスト ボックス 62">
            <a:extLst>
              <a:ext uri="{FF2B5EF4-FFF2-40B4-BE49-F238E27FC236}">
                <a16:creationId xmlns:a16="http://schemas.microsoft.com/office/drawing/2014/main" id="{7B71EB69-41EF-56D7-1577-2C919DF89536}"/>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64" name="テキスト ボックス 63">
            <a:extLst>
              <a:ext uri="{FF2B5EF4-FFF2-40B4-BE49-F238E27FC236}">
                <a16:creationId xmlns:a16="http://schemas.microsoft.com/office/drawing/2014/main" id="{41A4F0E1-BCA3-E00F-BEDF-FA33B8E841DC}"/>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16</xdr:col>
      <xdr:colOff>260071</xdr:colOff>
      <xdr:row>50</xdr:row>
      <xdr:rowOff>43262</xdr:rowOff>
    </xdr:from>
    <xdr:ext cx="1081418" cy="317012"/>
    <xdr:pic>
      <xdr:nvPicPr>
        <xdr:cNvPr id="2" name="image1.jpeg">
          <a:extLst>
            <a:ext uri="{FF2B5EF4-FFF2-40B4-BE49-F238E27FC236}">
              <a16:creationId xmlns:a16="http://schemas.microsoft.com/office/drawing/2014/main" id="{E70AEC3A-BF76-453F-B965-0118B06CAF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8871" y="10130237"/>
          <a:ext cx="1081418" cy="317012"/>
        </a:xfrm>
        <a:prstGeom prst="rect">
          <a:avLst/>
        </a:prstGeom>
      </xdr:spPr>
    </xdr:pic>
    <xdr:clientData/>
  </xdr:oneCellAnchor>
  <xdr:twoCellAnchor>
    <xdr:from>
      <xdr:col>13</xdr:col>
      <xdr:colOff>146957</xdr:colOff>
      <xdr:row>3</xdr:row>
      <xdr:rowOff>21772</xdr:rowOff>
    </xdr:from>
    <xdr:to>
      <xdr:col>17</xdr:col>
      <xdr:colOff>193778</xdr:colOff>
      <xdr:row>4</xdr:row>
      <xdr:rowOff>205684</xdr:rowOff>
    </xdr:to>
    <xdr:sp macro="" textlink="">
      <xdr:nvSpPr>
        <xdr:cNvPr id="3" name="矢印: 下 2">
          <a:extLst>
            <a:ext uri="{FF2B5EF4-FFF2-40B4-BE49-F238E27FC236}">
              <a16:creationId xmlns:a16="http://schemas.microsoft.com/office/drawing/2014/main" id="{015BA29E-AD2B-43E5-9A39-D9E2BB5986E7}"/>
            </a:ext>
          </a:extLst>
        </xdr:cNvPr>
        <xdr:cNvSpPr/>
      </xdr:nvSpPr>
      <xdr:spPr>
        <a:xfrm rot="10800000">
          <a:off x="4728482" y="707572"/>
          <a:ext cx="1456521" cy="374412"/>
        </a:xfrm>
        <a:prstGeom prst="downArrow">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rtlCol="0" anchor="t"/>
        <a:lstStyle/>
        <a:p>
          <a:pPr algn="l"/>
          <a:endParaRPr kumimoji="1" lang="ja-JP" altLang="en-US" sz="1100"/>
        </a:p>
      </xdr:txBody>
    </xdr:sp>
    <xdr:clientData/>
  </xdr:twoCellAnchor>
  <xdr:twoCellAnchor>
    <xdr:from>
      <xdr:col>20</xdr:col>
      <xdr:colOff>283874</xdr:colOff>
      <xdr:row>33</xdr:row>
      <xdr:rowOff>17092</xdr:rowOff>
    </xdr:from>
    <xdr:to>
      <xdr:col>36</xdr:col>
      <xdr:colOff>256442</xdr:colOff>
      <xdr:row>51</xdr:row>
      <xdr:rowOff>163692</xdr:rowOff>
    </xdr:to>
    <xdr:grpSp>
      <xdr:nvGrpSpPr>
        <xdr:cNvPr id="4" name="グループ化 3">
          <a:extLst>
            <a:ext uri="{FF2B5EF4-FFF2-40B4-BE49-F238E27FC236}">
              <a16:creationId xmlns:a16="http://schemas.microsoft.com/office/drawing/2014/main" id="{F17D9DBB-5190-4596-B959-F4C2E9089D31}"/>
            </a:ext>
          </a:extLst>
        </xdr:cNvPr>
        <xdr:cNvGrpSpPr/>
      </xdr:nvGrpSpPr>
      <xdr:grpSpPr>
        <a:xfrm>
          <a:off x="7332374" y="6703642"/>
          <a:ext cx="5554218" cy="3747050"/>
          <a:chOff x="7458529" y="6792629"/>
          <a:chExt cx="5563369" cy="3754547"/>
        </a:xfrm>
      </xdr:grpSpPr>
      <xdr:pic>
        <xdr:nvPicPr>
          <xdr:cNvPr id="5" name="図 4">
            <a:extLst>
              <a:ext uri="{FF2B5EF4-FFF2-40B4-BE49-F238E27FC236}">
                <a16:creationId xmlns:a16="http://schemas.microsoft.com/office/drawing/2014/main" id="{FD5332E6-2A2D-1976-4674-9B357D769FCC}"/>
              </a:ext>
            </a:extLst>
          </xdr:cNvPr>
          <xdr:cNvPicPr>
            <a:picLocks noChangeAspect="1"/>
          </xdr:cNvPicPr>
        </xdr:nvPicPr>
        <xdr:blipFill>
          <a:blip xmlns:r="http://schemas.openxmlformats.org/officeDocument/2006/relationships" r:embed="rId2"/>
          <a:stretch>
            <a:fillRect/>
          </a:stretch>
        </xdr:blipFill>
        <xdr:spPr>
          <a:xfrm>
            <a:off x="10403770" y="9394149"/>
            <a:ext cx="2584200" cy="818072"/>
          </a:xfrm>
          <a:prstGeom prst="rect">
            <a:avLst/>
          </a:prstGeom>
        </xdr:spPr>
      </xdr:pic>
      <xdr:pic>
        <xdr:nvPicPr>
          <xdr:cNvPr id="6" name="図 5">
            <a:extLst>
              <a:ext uri="{FF2B5EF4-FFF2-40B4-BE49-F238E27FC236}">
                <a16:creationId xmlns:a16="http://schemas.microsoft.com/office/drawing/2014/main" id="{ED97B172-C91E-3D20-B705-0CB3924258AF}"/>
              </a:ext>
            </a:extLst>
          </xdr:cNvPr>
          <xdr:cNvPicPr>
            <a:picLocks noChangeAspect="1"/>
          </xdr:cNvPicPr>
        </xdr:nvPicPr>
        <xdr:blipFill>
          <a:blip xmlns:r="http://schemas.openxmlformats.org/officeDocument/2006/relationships" r:embed="rId3"/>
          <a:stretch>
            <a:fillRect/>
          </a:stretch>
        </xdr:blipFill>
        <xdr:spPr>
          <a:xfrm>
            <a:off x="10304384" y="8326723"/>
            <a:ext cx="1042817" cy="843048"/>
          </a:xfrm>
          <a:prstGeom prst="rect">
            <a:avLst/>
          </a:prstGeom>
        </xdr:spPr>
      </xdr:pic>
      <xdr:pic>
        <xdr:nvPicPr>
          <xdr:cNvPr id="7" name="図 6">
            <a:extLst>
              <a:ext uri="{FF2B5EF4-FFF2-40B4-BE49-F238E27FC236}">
                <a16:creationId xmlns:a16="http://schemas.microsoft.com/office/drawing/2014/main" id="{E876DF96-F516-2F47-382E-49E8185894DE}"/>
              </a:ext>
            </a:extLst>
          </xdr:cNvPr>
          <xdr:cNvPicPr>
            <a:picLocks noChangeAspect="1"/>
          </xdr:cNvPicPr>
        </xdr:nvPicPr>
        <xdr:blipFill rotWithShape="1">
          <a:blip xmlns:r="http://schemas.openxmlformats.org/officeDocument/2006/relationships" r:embed="rId4"/>
          <a:srcRect l="5090" t="17288" b="11455"/>
          <a:stretch>
            <a:fillRect/>
          </a:stretch>
        </xdr:blipFill>
        <xdr:spPr>
          <a:xfrm>
            <a:off x="10456282" y="6792629"/>
            <a:ext cx="2565616" cy="1411723"/>
          </a:xfrm>
          <a:prstGeom prst="rect">
            <a:avLst/>
          </a:prstGeom>
        </xdr:spPr>
      </xdr:pic>
      <xdr:pic>
        <xdr:nvPicPr>
          <xdr:cNvPr id="8" name="図 7">
            <a:extLst>
              <a:ext uri="{FF2B5EF4-FFF2-40B4-BE49-F238E27FC236}">
                <a16:creationId xmlns:a16="http://schemas.microsoft.com/office/drawing/2014/main" id="{593F8E90-B247-8FBC-9BFF-2097F326089D}"/>
              </a:ext>
            </a:extLst>
          </xdr:cNvPr>
          <xdr:cNvPicPr>
            <a:picLocks noChangeAspect="1"/>
          </xdr:cNvPicPr>
        </xdr:nvPicPr>
        <xdr:blipFill>
          <a:blip xmlns:r="http://schemas.openxmlformats.org/officeDocument/2006/relationships" r:embed="rId5"/>
          <a:stretch>
            <a:fillRect/>
          </a:stretch>
        </xdr:blipFill>
        <xdr:spPr>
          <a:xfrm>
            <a:off x="11650957" y="8476580"/>
            <a:ext cx="1304289" cy="657226"/>
          </a:xfrm>
          <a:prstGeom prst="rect">
            <a:avLst/>
          </a:prstGeom>
        </xdr:spPr>
      </xdr:pic>
      <xdr:pic>
        <xdr:nvPicPr>
          <xdr:cNvPr id="9" name="図 8">
            <a:extLst>
              <a:ext uri="{FF2B5EF4-FFF2-40B4-BE49-F238E27FC236}">
                <a16:creationId xmlns:a16="http://schemas.microsoft.com/office/drawing/2014/main" id="{5BCD8875-5892-0500-9B55-20EC6D6D6483}"/>
              </a:ext>
            </a:extLst>
          </xdr:cNvPr>
          <xdr:cNvPicPr>
            <a:picLocks noChangeAspect="1"/>
          </xdr:cNvPicPr>
        </xdr:nvPicPr>
        <xdr:blipFill rotWithShape="1">
          <a:blip xmlns:r="http://schemas.openxmlformats.org/officeDocument/2006/relationships" r:embed="rId6"/>
          <a:srcRect l="4381" t="6034" b="18804"/>
          <a:stretch>
            <a:fillRect/>
          </a:stretch>
        </xdr:blipFill>
        <xdr:spPr>
          <a:xfrm>
            <a:off x="7519292" y="8069673"/>
            <a:ext cx="2527173" cy="1396903"/>
          </a:xfrm>
          <a:prstGeom prst="rect">
            <a:avLst/>
          </a:prstGeom>
        </xdr:spPr>
      </xdr:pic>
      <xdr:pic>
        <xdr:nvPicPr>
          <xdr:cNvPr id="10" name="図 9">
            <a:extLst>
              <a:ext uri="{FF2B5EF4-FFF2-40B4-BE49-F238E27FC236}">
                <a16:creationId xmlns:a16="http://schemas.microsoft.com/office/drawing/2014/main" id="{D2E2DB9C-ABDA-920A-AD08-6D55A74E783C}"/>
              </a:ext>
            </a:extLst>
          </xdr:cNvPr>
          <xdr:cNvPicPr>
            <a:picLocks noChangeAspect="1"/>
          </xdr:cNvPicPr>
        </xdr:nvPicPr>
        <xdr:blipFill rotWithShape="1">
          <a:blip xmlns:r="http://schemas.openxmlformats.org/officeDocument/2006/relationships" r:embed="rId7"/>
          <a:srcRect l="6169" t="20242" r="2706" b="25678"/>
          <a:stretch>
            <a:fillRect/>
          </a:stretch>
        </xdr:blipFill>
        <xdr:spPr>
          <a:xfrm>
            <a:off x="7458529" y="6796472"/>
            <a:ext cx="2924959" cy="1208552"/>
          </a:xfrm>
          <a:prstGeom prst="rect">
            <a:avLst/>
          </a:prstGeom>
        </xdr:spPr>
      </xdr:pic>
      <xdr:pic>
        <xdr:nvPicPr>
          <xdr:cNvPr id="11" name="図 10">
            <a:extLst>
              <a:ext uri="{FF2B5EF4-FFF2-40B4-BE49-F238E27FC236}">
                <a16:creationId xmlns:a16="http://schemas.microsoft.com/office/drawing/2014/main" id="{56C008B2-8AB2-E4F0-C07D-EFA41E1BB42C}"/>
              </a:ext>
            </a:extLst>
          </xdr:cNvPr>
          <xdr:cNvPicPr>
            <a:picLocks noChangeAspect="1"/>
          </xdr:cNvPicPr>
        </xdr:nvPicPr>
        <xdr:blipFill>
          <a:blip xmlns:r="http://schemas.openxmlformats.org/officeDocument/2006/relationships" r:embed="rId8"/>
          <a:stretch>
            <a:fillRect/>
          </a:stretch>
        </xdr:blipFill>
        <xdr:spPr>
          <a:xfrm>
            <a:off x="7471423" y="9508125"/>
            <a:ext cx="1919702" cy="1022254"/>
          </a:xfrm>
          <a:prstGeom prst="rect">
            <a:avLst/>
          </a:prstGeom>
        </xdr:spPr>
      </xdr:pic>
      <xdr:sp macro="" textlink="">
        <xdr:nvSpPr>
          <xdr:cNvPr id="12" name="テキスト ボックス 11">
            <a:extLst>
              <a:ext uri="{FF2B5EF4-FFF2-40B4-BE49-F238E27FC236}">
                <a16:creationId xmlns:a16="http://schemas.microsoft.com/office/drawing/2014/main" id="{A661C8AA-C47B-F267-908E-9F4F349BDB7E}"/>
              </a:ext>
            </a:extLst>
          </xdr:cNvPr>
          <xdr:cNvSpPr txBox="1"/>
        </xdr:nvSpPr>
        <xdr:spPr>
          <a:xfrm>
            <a:off x="8431007" y="7910903"/>
            <a:ext cx="782595" cy="315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ja-JP" altLang="en-US" sz="1100" b="1">
                <a:solidFill>
                  <a:srgbClr val="002060"/>
                </a:solidFill>
              </a:rPr>
              <a:t>直線両ねじ</a:t>
            </a:r>
          </a:p>
        </xdr:txBody>
      </xdr:sp>
      <xdr:sp macro="" textlink="">
        <xdr:nvSpPr>
          <xdr:cNvPr id="13" name="テキスト ボックス 12">
            <a:extLst>
              <a:ext uri="{FF2B5EF4-FFF2-40B4-BE49-F238E27FC236}">
                <a16:creationId xmlns:a16="http://schemas.microsoft.com/office/drawing/2014/main" id="{F47513F2-30DB-BB93-6D8E-362A263F4267}"/>
              </a:ext>
            </a:extLst>
          </xdr:cNvPr>
          <xdr:cNvSpPr txBox="1"/>
        </xdr:nvSpPr>
        <xdr:spPr>
          <a:xfrm>
            <a:off x="11618489" y="8072464"/>
            <a:ext cx="650629" cy="301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L</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sp macro="" textlink="">
        <xdr:nvSpPr>
          <xdr:cNvPr id="14" name="テキスト ボックス 13">
            <a:extLst>
              <a:ext uri="{FF2B5EF4-FFF2-40B4-BE49-F238E27FC236}">
                <a16:creationId xmlns:a16="http://schemas.microsoft.com/office/drawing/2014/main" id="{3A00CEAF-329C-FEAB-473F-AC4702CC8D28}"/>
              </a:ext>
            </a:extLst>
          </xdr:cNvPr>
          <xdr:cNvSpPr txBox="1"/>
        </xdr:nvSpPr>
        <xdr:spPr>
          <a:xfrm>
            <a:off x="10645648" y="9104970"/>
            <a:ext cx="354832"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座金</a:t>
            </a:r>
          </a:p>
        </xdr:txBody>
      </xdr:sp>
      <xdr:sp macro="" textlink="">
        <xdr:nvSpPr>
          <xdr:cNvPr id="15" name="テキスト ボックス 14">
            <a:extLst>
              <a:ext uri="{FF2B5EF4-FFF2-40B4-BE49-F238E27FC236}">
                <a16:creationId xmlns:a16="http://schemas.microsoft.com/office/drawing/2014/main" id="{3C6B62F0-428F-BE81-7FBB-1E9520BB3B51}"/>
              </a:ext>
            </a:extLst>
          </xdr:cNvPr>
          <xdr:cNvSpPr txBox="1"/>
        </xdr:nvSpPr>
        <xdr:spPr>
          <a:xfrm>
            <a:off x="12022970" y="9079676"/>
            <a:ext cx="495896"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ナット</a:t>
            </a:r>
          </a:p>
        </xdr:txBody>
      </xdr:sp>
      <xdr:sp macro="" textlink="">
        <xdr:nvSpPr>
          <xdr:cNvPr id="16" name="テキスト ボックス 15">
            <a:extLst>
              <a:ext uri="{FF2B5EF4-FFF2-40B4-BE49-F238E27FC236}">
                <a16:creationId xmlns:a16="http://schemas.microsoft.com/office/drawing/2014/main" id="{AF2E84B8-2302-6A48-55EA-256EBDEA7A98}"/>
              </a:ext>
            </a:extLst>
          </xdr:cNvPr>
          <xdr:cNvSpPr txBox="1"/>
        </xdr:nvSpPr>
        <xdr:spPr>
          <a:xfrm>
            <a:off x="10532585" y="10238446"/>
            <a:ext cx="864587"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丸型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7" name="テキスト ボックス 16">
            <a:extLst>
              <a:ext uri="{FF2B5EF4-FFF2-40B4-BE49-F238E27FC236}">
                <a16:creationId xmlns:a16="http://schemas.microsoft.com/office/drawing/2014/main" id="{DA5F882C-331B-9B39-489B-D9CB4B3C4749}"/>
              </a:ext>
            </a:extLst>
          </xdr:cNvPr>
          <xdr:cNvSpPr txBox="1"/>
        </xdr:nvSpPr>
        <xdr:spPr>
          <a:xfrm>
            <a:off x="11971786" y="10224810"/>
            <a:ext cx="1005651" cy="308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spAutoFit/>
          </a:bodyPr>
          <a:lstStyle/>
          <a:p>
            <a:r>
              <a:rPr kumimoji="1" lang="ja-JP" altLang="en-US" sz="1100" b="1">
                <a:solidFill>
                  <a:srgbClr val="002060"/>
                </a:solidFill>
              </a:rPr>
              <a:t>定着板</a:t>
            </a:r>
            <a:r>
              <a:rPr kumimoji="1" lang="en-US" altLang="ja-JP" sz="1100" b="1">
                <a:solidFill>
                  <a:srgbClr val="002060"/>
                </a:solidFill>
              </a:rPr>
              <a:t>(</a:t>
            </a:r>
            <a:r>
              <a:rPr kumimoji="1" lang="ja-JP" altLang="en-US" sz="1100" b="1">
                <a:solidFill>
                  <a:srgbClr val="002060"/>
                </a:solidFill>
              </a:rPr>
              <a:t>四角型</a:t>
            </a:r>
            <a:r>
              <a:rPr kumimoji="1" lang="en-US" altLang="ja-JP" sz="1100" b="1">
                <a:solidFill>
                  <a:srgbClr val="002060"/>
                </a:solidFill>
              </a:rPr>
              <a:t>)</a:t>
            </a:r>
            <a:endParaRPr kumimoji="1" lang="ja-JP" altLang="en-US" sz="1100" b="1">
              <a:solidFill>
                <a:srgbClr val="002060"/>
              </a:solidFill>
            </a:endParaRPr>
          </a:p>
        </xdr:txBody>
      </xdr:sp>
      <xdr:sp macro="" textlink="">
        <xdr:nvSpPr>
          <xdr:cNvPr id="18" name="テキスト ボックス 17">
            <a:extLst>
              <a:ext uri="{FF2B5EF4-FFF2-40B4-BE49-F238E27FC236}">
                <a16:creationId xmlns:a16="http://schemas.microsoft.com/office/drawing/2014/main" id="{24CE3519-A21D-14BC-7D7F-7BC705F99D3D}"/>
              </a:ext>
            </a:extLst>
          </xdr:cNvPr>
          <xdr:cNvSpPr txBox="1"/>
        </xdr:nvSpPr>
        <xdr:spPr>
          <a:xfrm>
            <a:off x="8512097" y="9381807"/>
            <a:ext cx="632638" cy="315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36000" tIns="36000" rIns="36000" bIns="36000" rtlCol="0" anchor="t">
            <a:noAutofit/>
          </a:bodyPr>
          <a:lstStyle/>
          <a:p>
            <a:r>
              <a:rPr kumimoji="1" lang="en-US" altLang="ja-JP" sz="1100" b="1">
                <a:solidFill>
                  <a:srgbClr val="002060"/>
                </a:solidFill>
              </a:rPr>
              <a:t>J</a:t>
            </a:r>
            <a:r>
              <a:rPr kumimoji="1" lang="ja-JP" altLang="en-US" sz="1100" b="1">
                <a:solidFill>
                  <a:srgbClr val="002060"/>
                </a:solidFill>
              </a:rPr>
              <a:t>形</a:t>
            </a:r>
            <a:r>
              <a:rPr kumimoji="1" lang="en-US" altLang="ja-JP" sz="1100" b="1">
                <a:solidFill>
                  <a:srgbClr val="002060"/>
                </a:solidFill>
              </a:rPr>
              <a:t>(</a:t>
            </a:r>
            <a:r>
              <a:rPr kumimoji="1" lang="ja-JP" altLang="en-US" sz="1100" b="1">
                <a:solidFill>
                  <a:srgbClr val="002060"/>
                </a:solidFill>
              </a:rPr>
              <a:t>特注</a:t>
            </a:r>
            <a:r>
              <a:rPr kumimoji="1" lang="en-US" altLang="ja-JP" sz="1100" b="1">
                <a:solidFill>
                  <a:srgbClr val="002060"/>
                </a:solidFill>
              </a:rPr>
              <a:t>)</a:t>
            </a:r>
            <a:endParaRPr kumimoji="1" lang="ja-JP" altLang="en-US" sz="1100" b="1">
              <a:solidFill>
                <a:srgbClr val="002060"/>
              </a:solidFill>
            </a:endParaRPr>
          </a:p>
        </xdr:txBody>
      </xdr:sp>
    </xdr:grpSp>
    <xdr:clientData/>
  </xdr:twoCellAnchor>
  <xdr:oneCellAnchor>
    <xdr:from>
      <xdr:col>7</xdr:col>
      <xdr:colOff>249012</xdr:colOff>
      <xdr:row>4</xdr:row>
      <xdr:rowOff>74840</xdr:rowOff>
    </xdr:from>
    <xdr:ext cx="4277876" cy="3786549"/>
    <xdr:sp macro="" textlink="">
      <xdr:nvSpPr>
        <xdr:cNvPr id="19" name="テキスト ボックス 18">
          <a:extLst>
            <a:ext uri="{FF2B5EF4-FFF2-40B4-BE49-F238E27FC236}">
              <a16:creationId xmlns:a16="http://schemas.microsoft.com/office/drawing/2014/main" id="{3B44E0A6-E9DA-4A36-B73B-5C5AA79E544F}"/>
            </a:ext>
          </a:extLst>
        </xdr:cNvPr>
        <xdr:cNvSpPr txBox="1"/>
      </xdr:nvSpPr>
      <xdr:spPr>
        <a:xfrm>
          <a:off x="2715987" y="960665"/>
          <a:ext cx="4277876" cy="3786549"/>
        </a:xfrm>
        <a:prstGeom prst="rect">
          <a:avLst/>
        </a:prstGeom>
        <a:solidFill>
          <a:schemeClr val="bg1"/>
        </a:solidFill>
        <a:ln w="28575">
          <a:solidFill>
            <a:srgbClr val="0000F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斜めビスホールダウン</a:t>
          </a:r>
          <a:r>
            <a:rPr kumimoji="1" lang="en-US" altLang="ja-JP" sz="1100">
              <a:solidFill>
                <a:srgbClr val="FF0000"/>
              </a:solidFill>
            </a:rPr>
            <a:t>149</a:t>
          </a:r>
          <a:r>
            <a:rPr kumimoji="1" lang="ja-JP" altLang="en-US" sz="1100">
              <a:solidFill>
                <a:srgbClr val="FF0000"/>
              </a:solidFill>
            </a:rPr>
            <a:t>使用時アンカーボルトの注文例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基礎コンクリート強度：</a:t>
          </a:r>
          <a:r>
            <a:rPr kumimoji="1" lang="en-US" altLang="ja-JP" sz="1100">
              <a:solidFill>
                <a:srgbClr val="FF0000"/>
              </a:solidFill>
            </a:rPr>
            <a:t>21N/mm</a:t>
          </a:r>
          <a:r>
            <a:rPr kumimoji="1" lang="en-US" altLang="ja-JP" sz="1100" baseline="30000">
              <a:solidFill>
                <a:srgbClr val="FF0000"/>
              </a:solidFill>
            </a:rPr>
            <a:t>2</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基礎幅</a:t>
          </a:r>
          <a:r>
            <a:rPr kumimoji="1" lang="ja-JP" altLang="en-US"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200mm</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基礎梁の中間部で金物を使用する</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①</a:t>
          </a:r>
          <a:r>
            <a:rPr kumimoji="1" lang="en-US" altLang="ja-JP" sz="1100">
              <a:solidFill>
                <a:srgbClr val="FF0000"/>
              </a:solidFill>
            </a:rPr>
            <a:t>MPNHD-149</a:t>
          </a:r>
          <a:r>
            <a:rPr kumimoji="1" lang="ja-JP" altLang="en-US" sz="1100">
              <a:solidFill>
                <a:srgbClr val="FF0000"/>
              </a:solidFill>
            </a:rPr>
            <a:t>　：</a:t>
          </a:r>
          <a:r>
            <a:rPr kumimoji="1" lang="en-US" altLang="ja-JP" sz="1100">
              <a:solidFill>
                <a:srgbClr val="FF0000"/>
              </a:solidFill>
            </a:rPr>
            <a:t>10</a:t>
          </a:r>
          <a:r>
            <a:rPr kumimoji="1" lang="ja-JP" altLang="en-US" sz="1100">
              <a:solidFill>
                <a:srgbClr val="FF0000"/>
              </a:solidFill>
            </a:rPr>
            <a:t>個</a:t>
          </a:r>
          <a:endParaRPr kumimoji="1" lang="en-US" altLang="ja-JP" sz="1100">
            <a:solidFill>
              <a:srgbClr val="FF0000"/>
            </a:solidFill>
          </a:endParaRPr>
        </a:p>
        <a:p>
          <a:endParaRPr kumimoji="1" lang="en-US" altLang="ja-JP" sz="1100">
            <a:solidFill>
              <a:srgbClr val="FF0000"/>
            </a:solidFill>
          </a:endParaRPr>
        </a:p>
        <a:p>
          <a:r>
            <a:rPr kumimoji="1" lang="ja-JP" altLang="ja-JP" sz="1100">
              <a:solidFill>
                <a:srgbClr val="FF0000"/>
              </a:solidFill>
              <a:effectLst/>
              <a:latin typeface="+mn-lt"/>
              <a:ea typeface="+mn-ea"/>
              <a:cs typeface="+mn-cs"/>
            </a:rPr>
            <a:t>斜めビスホールダウン</a:t>
          </a:r>
          <a:r>
            <a:rPr kumimoji="1" lang="en-US" altLang="ja-JP" sz="1100">
              <a:solidFill>
                <a:srgbClr val="FF0000"/>
              </a:solidFill>
              <a:effectLst/>
              <a:latin typeface="+mn-lt"/>
              <a:ea typeface="+mn-ea"/>
              <a:cs typeface="+mn-cs"/>
            </a:rPr>
            <a:t>149</a:t>
          </a:r>
          <a:r>
            <a:rPr kumimoji="1" lang="ja-JP" altLang="ja-JP" sz="1100">
              <a:solidFill>
                <a:srgbClr val="FF0000"/>
              </a:solidFill>
              <a:effectLst/>
              <a:latin typeface="+mn-lt"/>
              <a:ea typeface="+mn-ea"/>
              <a:cs typeface="+mn-cs"/>
            </a:rPr>
            <a:t>使用時</a:t>
          </a:r>
          <a:r>
            <a:rPr kumimoji="1" lang="ja-JP" altLang="en-US" sz="1100">
              <a:solidFill>
                <a:srgbClr val="FF0000"/>
              </a:solidFill>
              <a:effectLst/>
              <a:latin typeface="+mn-lt"/>
              <a:ea typeface="+mn-ea"/>
              <a:cs typeface="+mn-cs"/>
            </a:rPr>
            <a:t>はホールダウン側のナットをシングルナットとする。</a:t>
          </a:r>
          <a:endParaRPr kumimoji="1" lang="en-US" altLang="ja-JP" sz="1100">
            <a:solidFill>
              <a:srgbClr val="FF0000"/>
            </a:solidFill>
            <a:effectLst/>
            <a:latin typeface="+mn-lt"/>
            <a:ea typeface="+mn-ea"/>
            <a:cs typeface="+mn-cs"/>
          </a:endParaRPr>
        </a:p>
        <a:p>
          <a:r>
            <a:rPr kumimoji="1" lang="ja-JP" altLang="en-US" sz="1100">
              <a:solidFill>
                <a:srgbClr val="FF0000"/>
              </a:solidFill>
              <a:effectLst/>
              <a:latin typeface="+mn-lt"/>
              <a:ea typeface="+mn-ea"/>
              <a:cs typeface="+mn-cs"/>
            </a:rPr>
            <a:t>そのためアンカーボルト</a:t>
          </a:r>
          <a:r>
            <a:rPr kumimoji="1" lang="en-US" altLang="ja-JP" sz="1100">
              <a:solidFill>
                <a:srgbClr val="FF0000"/>
              </a:solidFill>
              <a:effectLst/>
              <a:latin typeface="+mn-lt"/>
              <a:ea typeface="+mn-ea"/>
              <a:cs typeface="+mn-cs"/>
            </a:rPr>
            <a:t>1</a:t>
          </a:r>
          <a:r>
            <a:rPr kumimoji="1" lang="ja-JP" altLang="en-US" sz="1100">
              <a:solidFill>
                <a:srgbClr val="FF0000"/>
              </a:solidFill>
              <a:effectLst/>
              <a:latin typeface="+mn-lt"/>
              <a:ea typeface="+mn-ea"/>
              <a:cs typeface="+mn-cs"/>
            </a:rPr>
            <a:t>本あたりのナット個数を</a:t>
          </a:r>
          <a:r>
            <a:rPr kumimoji="1" lang="en-US" altLang="ja-JP" sz="1100">
              <a:solidFill>
                <a:srgbClr val="FF0000"/>
              </a:solidFill>
              <a:effectLst/>
              <a:latin typeface="+mn-lt"/>
              <a:ea typeface="+mn-ea"/>
              <a:cs typeface="+mn-cs"/>
            </a:rPr>
            <a:t>4</a:t>
          </a:r>
          <a:r>
            <a:rPr kumimoji="1" lang="ja-JP" altLang="en-US" sz="1100">
              <a:solidFill>
                <a:srgbClr val="FF0000"/>
              </a:solidFill>
              <a:effectLst/>
              <a:latin typeface="+mn-lt"/>
              <a:ea typeface="+mn-ea"/>
              <a:cs typeface="+mn-cs"/>
            </a:rPr>
            <a:t>個ではなく</a:t>
          </a:r>
          <a:r>
            <a:rPr kumimoji="1" lang="en-US" altLang="ja-JP" sz="1100">
              <a:solidFill>
                <a:srgbClr val="FF0000"/>
              </a:solidFill>
              <a:effectLst/>
              <a:latin typeface="+mn-lt"/>
              <a:ea typeface="+mn-ea"/>
              <a:cs typeface="+mn-cs"/>
            </a:rPr>
            <a:t>3</a:t>
          </a:r>
          <a:r>
            <a:rPr kumimoji="1" lang="ja-JP" altLang="en-US" sz="1100">
              <a:solidFill>
                <a:srgbClr val="FF0000"/>
              </a:solidFill>
              <a:effectLst/>
              <a:latin typeface="+mn-lt"/>
              <a:ea typeface="+mn-ea"/>
              <a:cs typeface="+mn-cs"/>
            </a:rPr>
            <a:t>個の注文とし、</a:t>
          </a:r>
          <a:r>
            <a:rPr kumimoji="1" lang="en-US" altLang="ja-JP" sz="1100">
              <a:solidFill>
                <a:srgbClr val="FF0000"/>
              </a:solidFill>
              <a:effectLst/>
              <a:latin typeface="+mn-lt"/>
              <a:ea typeface="+mn-ea"/>
              <a:cs typeface="+mn-cs"/>
            </a:rPr>
            <a:t>ABR</a:t>
          </a:r>
          <a:r>
            <a:rPr kumimoji="1" lang="ja-JP" altLang="en-US" sz="1100">
              <a:solidFill>
                <a:srgbClr val="FF0000"/>
              </a:solidFill>
              <a:effectLst/>
              <a:latin typeface="+mn-lt"/>
              <a:ea typeface="+mn-ea"/>
              <a:cs typeface="+mn-cs"/>
            </a:rPr>
            <a:t>セットの規格から外れた特注品として座金も個数を指定して注文する。</a:t>
          </a:r>
          <a:endParaRPr kumimoji="1" lang="en-US" altLang="ja-JP" sz="1100">
            <a:solidFill>
              <a:srgbClr val="FF0000"/>
            </a:solidFill>
            <a:effectLst/>
            <a:latin typeface="+mn-lt"/>
            <a:ea typeface="+mn-ea"/>
            <a:cs typeface="+mn-cs"/>
          </a:endParaRPr>
        </a:p>
        <a:p>
          <a:endParaRPr kumimoji="1" lang="en-US" altLang="ja-JP" sz="1100">
            <a:solidFill>
              <a:srgbClr val="FF0000"/>
            </a:solidFill>
          </a:endParaRPr>
        </a:p>
        <a:p>
          <a:r>
            <a:rPr kumimoji="1" lang="ja-JP" altLang="en-US" sz="1100">
              <a:solidFill>
                <a:srgbClr val="FF0000"/>
              </a:solidFill>
            </a:rPr>
            <a:t>注文は下記</a:t>
          </a:r>
          <a:endParaRPr kumimoji="1" lang="en-US" altLang="ja-JP" sz="1100">
            <a:solidFill>
              <a:srgbClr val="FF0000"/>
            </a:solidFill>
          </a:endParaRPr>
        </a:p>
        <a:p>
          <a:r>
            <a:rPr kumimoji="1" lang="en-US" altLang="ja-JP" sz="1100">
              <a:solidFill>
                <a:srgbClr val="FF0000"/>
              </a:solidFill>
            </a:rPr>
            <a:t>No.1</a:t>
          </a:r>
          <a:r>
            <a:rPr kumimoji="1" lang="ja-JP" altLang="en-US" sz="1100">
              <a:solidFill>
                <a:srgbClr val="FF0000"/>
              </a:solidFill>
            </a:rPr>
            <a:t>：</a:t>
          </a:r>
          <a:r>
            <a:rPr kumimoji="1" lang="en-US" altLang="ja-JP" sz="1100">
              <a:solidFill>
                <a:srgbClr val="FF0000"/>
              </a:solidFill>
            </a:rPr>
            <a:t>M27(SNR) + </a:t>
          </a:r>
          <a:r>
            <a:rPr kumimoji="1" lang="ja-JP" altLang="en-US" sz="1100">
              <a:solidFill>
                <a:srgbClr val="FF0000"/>
              </a:solidFill>
            </a:rPr>
            <a:t>ナット</a:t>
          </a:r>
          <a:r>
            <a:rPr kumimoji="1" lang="ja-JP" altLang="en-US" sz="1100" baseline="0">
              <a:solidFill>
                <a:srgbClr val="FF0000"/>
              </a:solidFill>
            </a:rPr>
            <a:t> </a:t>
          </a:r>
          <a:r>
            <a:rPr kumimoji="1" lang="en-US" altLang="ja-JP" sz="1100" baseline="0">
              <a:solidFill>
                <a:srgbClr val="FF0000"/>
              </a:solidFill>
            </a:rPr>
            <a:t>+ </a:t>
          </a:r>
          <a:r>
            <a:rPr kumimoji="1" lang="ja-JP" altLang="en-US" sz="1100" baseline="0">
              <a:solidFill>
                <a:srgbClr val="FF0000"/>
              </a:solidFill>
            </a:rPr>
            <a:t>座金 </a:t>
          </a:r>
          <a:r>
            <a:rPr kumimoji="1" lang="en-US" altLang="ja-JP" sz="1100" baseline="0">
              <a:solidFill>
                <a:srgbClr val="FF0000"/>
              </a:solidFill>
            </a:rPr>
            <a:t>+ </a:t>
          </a:r>
          <a:r>
            <a:rPr kumimoji="1" lang="ja-JP" altLang="en-US" sz="1100">
              <a:solidFill>
                <a:srgbClr val="FF0000"/>
              </a:solidFill>
            </a:rPr>
            <a:t>定着板</a:t>
          </a:r>
        </a:p>
        <a:p>
          <a:endParaRPr kumimoji="1" lang="en-US" altLang="ja-JP" sz="1100">
            <a:solidFill>
              <a:srgbClr val="FF0000"/>
            </a:solidFill>
          </a:endParaRP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0D890-4A76-430F-8635-A57DBA13EE12}">
  <dimension ref="C1:DF52"/>
  <sheetViews>
    <sheetView tabSelected="1" view="pageBreakPreview" zoomScaleNormal="100" zoomScaleSheetLayoutView="100" workbookViewId="0">
      <selection activeCell="C7" sqref="C7"/>
    </sheetView>
  </sheetViews>
  <sheetFormatPr defaultColWidth="4.625" defaultRowHeight="16.5" x14ac:dyDescent="0.4"/>
  <cols>
    <col min="1" max="20" width="4.625" style="1"/>
    <col min="21" max="21" width="5" style="3" customWidth="1"/>
    <col min="22" max="22" width="4.625" style="3"/>
    <col min="23" max="23" width="3.625" style="3" customWidth="1"/>
    <col min="24" max="27" width="4.625" style="3"/>
    <col min="28" max="28" width="4.5" style="3" customWidth="1"/>
    <col min="29" max="37" width="4.625" style="3"/>
    <col min="38" max="39" width="5" style="3" customWidth="1"/>
    <col min="40" max="40" width="4.625" style="3"/>
    <col min="41" max="41" width="3.625" style="3" customWidth="1"/>
    <col min="42" max="45" width="4.625" style="3"/>
    <col min="46" max="46" width="4.5" style="3" customWidth="1"/>
    <col min="47" max="55" width="4.625" style="3"/>
    <col min="56" max="57" width="5" style="3" customWidth="1"/>
    <col min="58" max="58" width="4.625" style="3"/>
    <col min="59" max="59" width="3.625" style="3" customWidth="1"/>
    <col min="60" max="63" width="4.625" style="3"/>
    <col min="64" max="64" width="4.5" style="3" customWidth="1"/>
    <col min="65" max="73" width="4.625" style="3"/>
    <col min="74" max="75" width="5" style="3" customWidth="1"/>
    <col min="76" max="76" width="4.625" style="3"/>
    <col min="77" max="77" width="3.625" style="3" customWidth="1"/>
    <col min="78" max="81" width="4.625" style="3"/>
    <col min="82" max="82" width="4.5" style="3" customWidth="1"/>
    <col min="83" max="91" width="4.625" style="3"/>
    <col min="92" max="93" width="5" style="3" customWidth="1"/>
    <col min="94" max="94" width="4.625" style="3"/>
    <col min="95" max="95" width="3.625" style="3" customWidth="1"/>
    <col min="96" max="99" width="4.625" style="3"/>
    <col min="100" max="100" width="4.5" style="3" customWidth="1"/>
    <col min="101" max="109" width="4.625" style="3"/>
    <col min="110" max="110" width="5" style="3" customWidth="1"/>
    <col min="111" max="16384" width="4.625" style="1"/>
  </cols>
  <sheetData>
    <row r="1" spans="3:109" ht="18" x14ac:dyDescent="0.4">
      <c r="U1" s="2" t="s">
        <v>127</v>
      </c>
      <c r="AM1" s="2" t="s">
        <v>127</v>
      </c>
      <c r="BE1" s="2" t="s">
        <v>127</v>
      </c>
      <c r="BW1" s="2" t="s">
        <v>127</v>
      </c>
      <c r="CO1" s="2" t="s">
        <v>127</v>
      </c>
    </row>
    <row r="2" spans="3:109" ht="18" x14ac:dyDescent="0.4">
      <c r="U2" s="2" t="s">
        <v>126</v>
      </c>
      <c r="AM2" s="2" t="s">
        <v>126</v>
      </c>
      <c r="BE2" s="2" t="s">
        <v>126</v>
      </c>
      <c r="BW2" s="2" t="s">
        <v>126</v>
      </c>
      <c r="CO2" s="2" t="s">
        <v>126</v>
      </c>
    </row>
    <row r="3" spans="3:109" ht="18" x14ac:dyDescent="0.4">
      <c r="U3" s="2" t="s">
        <v>128</v>
      </c>
      <c r="AM3" s="2" t="s">
        <v>128</v>
      </c>
      <c r="BE3" s="2" t="s">
        <v>128</v>
      </c>
      <c r="BW3" s="2" t="s">
        <v>128</v>
      </c>
      <c r="CO3" s="2" t="s">
        <v>128</v>
      </c>
    </row>
    <row r="4" spans="3:109" ht="15.75" customHeight="1" x14ac:dyDescent="0.4">
      <c r="C4" s="4" t="s">
        <v>24</v>
      </c>
      <c r="V4" s="4" t="s">
        <v>24</v>
      </c>
      <c r="X4" s="122" t="s">
        <v>122</v>
      </c>
      <c r="Y4" s="122"/>
      <c r="Z4" s="122"/>
      <c r="AA4" s="123" t="s">
        <v>121</v>
      </c>
      <c r="AB4" s="123"/>
      <c r="AC4" s="123"/>
      <c r="AD4" s="124" t="s">
        <v>141</v>
      </c>
      <c r="AE4" s="124"/>
      <c r="AF4" s="124"/>
      <c r="AG4" s="124"/>
      <c r="AK4" s="5" t="s">
        <v>52</v>
      </c>
      <c r="AN4" s="4" t="s">
        <v>24</v>
      </c>
      <c r="AP4" s="122" t="s">
        <v>122</v>
      </c>
      <c r="AQ4" s="122"/>
      <c r="AR4" s="122"/>
      <c r="AS4" s="123" t="s">
        <v>121</v>
      </c>
      <c r="AT4" s="123"/>
      <c r="AU4" s="123"/>
      <c r="AV4" s="124" t="s">
        <v>141</v>
      </c>
      <c r="AW4" s="124"/>
      <c r="AX4" s="124"/>
      <c r="AY4" s="124"/>
      <c r="BC4" s="5" t="s">
        <v>52</v>
      </c>
      <c r="BF4" s="4" t="s">
        <v>24</v>
      </c>
      <c r="BH4" s="122" t="s">
        <v>122</v>
      </c>
      <c r="BI4" s="122"/>
      <c r="BJ4" s="122"/>
      <c r="BK4" s="123" t="s">
        <v>121</v>
      </c>
      <c r="BL4" s="123"/>
      <c r="BM4" s="123"/>
      <c r="BN4" s="124" t="s">
        <v>141</v>
      </c>
      <c r="BO4" s="124"/>
      <c r="BP4" s="124"/>
      <c r="BQ4" s="124"/>
      <c r="BU4" s="5" t="s">
        <v>52</v>
      </c>
      <c r="BX4" s="4" t="s">
        <v>24</v>
      </c>
      <c r="BZ4" s="122" t="s">
        <v>122</v>
      </c>
      <c r="CA4" s="122"/>
      <c r="CB4" s="122"/>
      <c r="CC4" s="123" t="s">
        <v>121</v>
      </c>
      <c r="CD4" s="123"/>
      <c r="CE4" s="123"/>
      <c r="CF4" s="124" t="s">
        <v>141</v>
      </c>
      <c r="CG4" s="124"/>
      <c r="CH4" s="124"/>
      <c r="CI4" s="124"/>
      <c r="CM4" s="5" t="s">
        <v>52</v>
      </c>
      <c r="CP4" s="4" t="s">
        <v>24</v>
      </c>
      <c r="CR4" s="122" t="s">
        <v>122</v>
      </c>
      <c r="CS4" s="122"/>
      <c r="CT4" s="122"/>
      <c r="CU4" s="123" t="s">
        <v>121</v>
      </c>
      <c r="CV4" s="123"/>
      <c r="CW4" s="123"/>
      <c r="CX4" s="124" t="s">
        <v>141</v>
      </c>
      <c r="CY4" s="124"/>
      <c r="CZ4" s="124"/>
      <c r="DA4" s="124"/>
      <c r="DE4" s="5" t="s">
        <v>52</v>
      </c>
    </row>
    <row r="5" spans="3:109" ht="15.75" customHeight="1" x14ac:dyDescent="0.4">
      <c r="C5" s="137" t="s">
        <v>142</v>
      </c>
      <c r="D5" s="137"/>
      <c r="E5" s="137"/>
      <c r="F5" s="137"/>
      <c r="G5" s="137"/>
      <c r="H5" s="137"/>
      <c r="I5" s="137"/>
      <c r="J5" s="137"/>
      <c r="K5" s="137"/>
      <c r="L5" s="137"/>
      <c r="M5" s="137"/>
      <c r="N5" s="6"/>
      <c r="O5" s="6"/>
      <c r="P5" s="6"/>
      <c r="Q5" s="6"/>
      <c r="V5" s="7" t="s">
        <v>29</v>
      </c>
      <c r="W5" s="90" t="s">
        <v>30</v>
      </c>
      <c r="X5" s="92" t="s">
        <v>44</v>
      </c>
      <c r="Y5" s="92"/>
      <c r="Z5" s="92"/>
      <c r="AA5" s="92"/>
      <c r="AB5" s="125" t="s">
        <v>55</v>
      </c>
      <c r="AC5" s="125"/>
      <c r="AD5" s="125"/>
      <c r="AE5" s="52" t="s">
        <v>123</v>
      </c>
      <c r="AF5" s="53"/>
      <c r="AG5" s="53"/>
      <c r="AH5" s="53"/>
      <c r="AI5" s="53"/>
      <c r="AJ5" s="53"/>
      <c r="AK5" s="54"/>
      <c r="AN5" s="7" t="s">
        <v>29</v>
      </c>
      <c r="AO5" s="90" t="s">
        <v>30</v>
      </c>
      <c r="AP5" s="92" t="s">
        <v>44</v>
      </c>
      <c r="AQ5" s="92"/>
      <c r="AR5" s="92"/>
      <c r="AS5" s="92"/>
      <c r="AT5" s="125" t="s">
        <v>55</v>
      </c>
      <c r="AU5" s="125"/>
      <c r="AV5" s="125"/>
      <c r="AW5" s="52" t="s">
        <v>123</v>
      </c>
      <c r="AX5" s="53"/>
      <c r="AY5" s="53"/>
      <c r="AZ5" s="53"/>
      <c r="BA5" s="53"/>
      <c r="BB5" s="53"/>
      <c r="BC5" s="54"/>
      <c r="BF5" s="7" t="s">
        <v>29</v>
      </c>
      <c r="BG5" s="90" t="s">
        <v>30</v>
      </c>
      <c r="BH5" s="92" t="s">
        <v>44</v>
      </c>
      <c r="BI5" s="92"/>
      <c r="BJ5" s="92"/>
      <c r="BK5" s="92"/>
      <c r="BL5" s="125" t="s">
        <v>55</v>
      </c>
      <c r="BM5" s="125"/>
      <c r="BN5" s="125"/>
      <c r="BO5" s="52" t="s">
        <v>123</v>
      </c>
      <c r="BP5" s="53"/>
      <c r="BQ5" s="53"/>
      <c r="BR5" s="53"/>
      <c r="BS5" s="53"/>
      <c r="BT5" s="53"/>
      <c r="BU5" s="54"/>
      <c r="BX5" s="7" t="s">
        <v>29</v>
      </c>
      <c r="BY5" s="90" t="s">
        <v>30</v>
      </c>
      <c r="BZ5" s="92" t="s">
        <v>44</v>
      </c>
      <c r="CA5" s="92"/>
      <c r="CB5" s="92"/>
      <c r="CC5" s="92"/>
      <c r="CD5" s="125" t="s">
        <v>55</v>
      </c>
      <c r="CE5" s="125"/>
      <c r="CF5" s="125"/>
      <c r="CG5" s="52" t="s">
        <v>123</v>
      </c>
      <c r="CH5" s="53"/>
      <c r="CI5" s="53"/>
      <c r="CJ5" s="53"/>
      <c r="CK5" s="53"/>
      <c r="CL5" s="53"/>
      <c r="CM5" s="54"/>
      <c r="CP5" s="7" t="s">
        <v>29</v>
      </c>
      <c r="CQ5" s="90" t="s">
        <v>30</v>
      </c>
      <c r="CR5" s="92" t="s">
        <v>44</v>
      </c>
      <c r="CS5" s="92"/>
      <c r="CT5" s="92"/>
      <c r="CU5" s="92"/>
      <c r="CV5" s="125" t="s">
        <v>55</v>
      </c>
      <c r="CW5" s="125"/>
      <c r="CX5" s="125"/>
      <c r="CY5" s="52" t="s">
        <v>123</v>
      </c>
      <c r="CZ5" s="53"/>
      <c r="DA5" s="53"/>
      <c r="DB5" s="53"/>
      <c r="DC5" s="53"/>
      <c r="DD5" s="53"/>
      <c r="DE5" s="54"/>
    </row>
    <row r="6" spans="3:109" ht="15.75" customHeight="1" x14ac:dyDescent="0.4">
      <c r="C6" s="137"/>
      <c r="D6" s="137"/>
      <c r="E6" s="137"/>
      <c r="F6" s="137"/>
      <c r="G6" s="137"/>
      <c r="H6" s="137"/>
      <c r="I6" s="137"/>
      <c r="J6" s="137"/>
      <c r="K6" s="137"/>
      <c r="L6" s="137"/>
      <c r="M6" s="137"/>
      <c r="N6" s="133" t="s">
        <v>25</v>
      </c>
      <c r="O6" s="133"/>
      <c r="P6" s="133"/>
      <c r="Q6" s="133"/>
      <c r="R6" s="133"/>
      <c r="S6" s="8"/>
      <c r="T6" s="9"/>
      <c r="V6" s="126">
        <v>1</v>
      </c>
      <c r="W6" s="90"/>
      <c r="X6" s="127" t="s">
        <v>69</v>
      </c>
      <c r="Y6" s="127"/>
      <c r="Z6" s="127"/>
      <c r="AA6" s="127"/>
      <c r="AB6" s="128">
        <v>0</v>
      </c>
      <c r="AC6" s="128"/>
      <c r="AD6" s="128"/>
      <c r="AE6" s="48"/>
      <c r="AF6" s="49" t="s">
        <v>125</v>
      </c>
      <c r="AG6" s="50"/>
      <c r="AH6" s="50"/>
      <c r="AI6" s="50"/>
      <c r="AJ6" s="50"/>
      <c r="AK6" s="51"/>
      <c r="AN6" s="126">
        <f>1+V6</f>
        <v>2</v>
      </c>
      <c r="AO6" s="90"/>
      <c r="AP6" s="127" t="s">
        <v>69</v>
      </c>
      <c r="AQ6" s="127"/>
      <c r="AR6" s="127"/>
      <c r="AS6" s="127"/>
      <c r="AT6" s="128">
        <v>0</v>
      </c>
      <c r="AU6" s="128"/>
      <c r="AV6" s="128"/>
      <c r="AW6" s="48"/>
      <c r="AX6" s="49" t="s">
        <v>125</v>
      </c>
      <c r="AY6" s="50"/>
      <c r="AZ6" s="50"/>
      <c r="BA6" s="50"/>
      <c r="BB6" s="50"/>
      <c r="BC6" s="51"/>
      <c r="BF6" s="126">
        <f>1+AN6</f>
        <v>3</v>
      </c>
      <c r="BG6" s="90"/>
      <c r="BH6" s="127" t="s">
        <v>69</v>
      </c>
      <c r="BI6" s="127"/>
      <c r="BJ6" s="127"/>
      <c r="BK6" s="127"/>
      <c r="BL6" s="128">
        <v>0</v>
      </c>
      <c r="BM6" s="128"/>
      <c r="BN6" s="128"/>
      <c r="BO6" s="48"/>
      <c r="BP6" s="49" t="s">
        <v>125</v>
      </c>
      <c r="BQ6" s="50"/>
      <c r="BR6" s="50"/>
      <c r="BS6" s="50"/>
      <c r="BT6" s="50"/>
      <c r="BU6" s="51"/>
      <c r="BX6" s="126">
        <f>1+BF6</f>
        <v>4</v>
      </c>
      <c r="BY6" s="90"/>
      <c r="BZ6" s="127" t="s">
        <v>69</v>
      </c>
      <c r="CA6" s="127"/>
      <c r="CB6" s="127"/>
      <c r="CC6" s="127"/>
      <c r="CD6" s="128">
        <v>0</v>
      </c>
      <c r="CE6" s="128"/>
      <c r="CF6" s="128"/>
      <c r="CG6" s="48"/>
      <c r="CH6" s="49" t="s">
        <v>125</v>
      </c>
      <c r="CI6" s="50"/>
      <c r="CJ6" s="50"/>
      <c r="CK6" s="50"/>
      <c r="CL6" s="50"/>
      <c r="CM6" s="51"/>
      <c r="CP6" s="126">
        <f>1+BX6</f>
        <v>5</v>
      </c>
      <c r="CQ6" s="90"/>
      <c r="CR6" s="127" t="s">
        <v>69</v>
      </c>
      <c r="CS6" s="127"/>
      <c r="CT6" s="127"/>
      <c r="CU6" s="127"/>
      <c r="CV6" s="128">
        <v>0</v>
      </c>
      <c r="CW6" s="128"/>
      <c r="CX6" s="128"/>
      <c r="CY6" s="48"/>
      <c r="CZ6" s="49" t="s">
        <v>125</v>
      </c>
      <c r="DA6" s="50"/>
      <c r="DB6" s="50"/>
      <c r="DC6" s="50"/>
      <c r="DD6" s="50"/>
      <c r="DE6" s="51"/>
    </row>
    <row r="7" spans="3:109" ht="15.75" customHeight="1" x14ac:dyDescent="0.4">
      <c r="C7" s="10" t="s">
        <v>28</v>
      </c>
      <c r="N7" s="134" t="s">
        <v>26</v>
      </c>
      <c r="O7" s="134"/>
      <c r="P7" s="134"/>
      <c r="Q7" s="134"/>
      <c r="R7" s="134"/>
      <c r="S7" s="11"/>
      <c r="V7" s="126"/>
      <c r="W7" s="90"/>
      <c r="X7" s="129" t="s">
        <v>34</v>
      </c>
      <c r="Y7" s="101"/>
      <c r="Z7" s="101"/>
      <c r="AA7" s="101"/>
      <c r="AB7" s="98" t="s">
        <v>84</v>
      </c>
      <c r="AC7" s="98"/>
      <c r="AD7" s="98"/>
      <c r="AE7" s="45"/>
      <c r="AF7" s="46" t="s">
        <v>124</v>
      </c>
      <c r="AG7" s="46"/>
      <c r="AH7" s="46"/>
      <c r="AI7" s="46"/>
      <c r="AJ7" s="46"/>
      <c r="AK7" s="47"/>
      <c r="AN7" s="126"/>
      <c r="AO7" s="90"/>
      <c r="AP7" s="129" t="s">
        <v>34</v>
      </c>
      <c r="AQ7" s="101"/>
      <c r="AR7" s="101"/>
      <c r="AS7" s="101"/>
      <c r="AT7" s="98" t="s">
        <v>84</v>
      </c>
      <c r="AU7" s="98"/>
      <c r="AV7" s="98"/>
      <c r="AW7" s="45"/>
      <c r="AX7" s="46" t="s">
        <v>124</v>
      </c>
      <c r="AY7" s="46"/>
      <c r="AZ7" s="46"/>
      <c r="BA7" s="46"/>
      <c r="BB7" s="46"/>
      <c r="BC7" s="47"/>
      <c r="BF7" s="126"/>
      <c r="BG7" s="90"/>
      <c r="BH7" s="129" t="s">
        <v>34</v>
      </c>
      <c r="BI7" s="101"/>
      <c r="BJ7" s="101"/>
      <c r="BK7" s="101"/>
      <c r="BL7" s="98" t="s">
        <v>84</v>
      </c>
      <c r="BM7" s="98"/>
      <c r="BN7" s="98"/>
      <c r="BO7" s="45"/>
      <c r="BP7" s="46" t="s">
        <v>124</v>
      </c>
      <c r="BQ7" s="46"/>
      <c r="BR7" s="46"/>
      <c r="BS7" s="46"/>
      <c r="BT7" s="46"/>
      <c r="BU7" s="47"/>
      <c r="BX7" s="126"/>
      <c r="BY7" s="90"/>
      <c r="BZ7" s="129" t="s">
        <v>34</v>
      </c>
      <c r="CA7" s="101"/>
      <c r="CB7" s="101"/>
      <c r="CC7" s="101"/>
      <c r="CD7" s="98" t="s">
        <v>84</v>
      </c>
      <c r="CE7" s="98"/>
      <c r="CF7" s="98"/>
      <c r="CG7" s="45"/>
      <c r="CH7" s="46" t="s">
        <v>124</v>
      </c>
      <c r="CI7" s="46"/>
      <c r="CJ7" s="46"/>
      <c r="CK7" s="46"/>
      <c r="CL7" s="46"/>
      <c r="CM7" s="47"/>
      <c r="CP7" s="126"/>
      <c r="CQ7" s="90"/>
      <c r="CR7" s="129" t="s">
        <v>34</v>
      </c>
      <c r="CS7" s="101"/>
      <c r="CT7" s="101"/>
      <c r="CU7" s="101"/>
      <c r="CV7" s="98" t="s">
        <v>84</v>
      </c>
      <c r="CW7" s="98"/>
      <c r="CX7" s="98"/>
      <c r="CY7" s="45"/>
      <c r="CZ7" s="46" t="s">
        <v>124</v>
      </c>
      <c r="DA7" s="46"/>
      <c r="DB7" s="46"/>
      <c r="DC7" s="46"/>
      <c r="DD7" s="46"/>
      <c r="DE7" s="47"/>
    </row>
    <row r="8" spans="3:109" ht="15.75" customHeight="1" x14ac:dyDescent="0.4">
      <c r="N8" s="135" t="s">
        <v>27</v>
      </c>
      <c r="O8" s="135"/>
      <c r="P8" s="135"/>
      <c r="Q8" s="135"/>
      <c r="R8" s="135"/>
      <c r="S8" s="12"/>
      <c r="V8" s="126"/>
      <c r="W8" s="90"/>
      <c r="X8" s="129" t="s">
        <v>57</v>
      </c>
      <c r="Y8" s="101"/>
      <c r="Z8" s="101"/>
      <c r="AA8" s="101"/>
      <c r="AB8" s="98" t="s">
        <v>67</v>
      </c>
      <c r="AC8" s="98"/>
      <c r="AD8" s="130"/>
      <c r="AE8" s="42" t="s">
        <v>120</v>
      </c>
      <c r="AF8" s="42"/>
      <c r="AG8" s="42"/>
      <c r="AH8" s="42"/>
      <c r="AI8" s="42"/>
      <c r="AJ8" s="42"/>
      <c r="AK8" s="44"/>
      <c r="AN8" s="126"/>
      <c r="AO8" s="90"/>
      <c r="AP8" s="129" t="s">
        <v>57</v>
      </c>
      <c r="AQ8" s="101"/>
      <c r="AR8" s="101"/>
      <c r="AS8" s="101"/>
      <c r="AT8" s="98" t="s">
        <v>67</v>
      </c>
      <c r="AU8" s="98"/>
      <c r="AV8" s="130"/>
      <c r="AW8" s="42" t="s">
        <v>120</v>
      </c>
      <c r="AX8" s="42"/>
      <c r="AY8" s="42"/>
      <c r="AZ8" s="42"/>
      <c r="BA8" s="42"/>
      <c r="BB8" s="42"/>
      <c r="BC8" s="44"/>
      <c r="BF8" s="126"/>
      <c r="BG8" s="90"/>
      <c r="BH8" s="129" t="s">
        <v>57</v>
      </c>
      <c r="BI8" s="101"/>
      <c r="BJ8" s="101"/>
      <c r="BK8" s="101"/>
      <c r="BL8" s="98" t="s">
        <v>67</v>
      </c>
      <c r="BM8" s="98"/>
      <c r="BN8" s="130"/>
      <c r="BO8" s="42" t="s">
        <v>120</v>
      </c>
      <c r="BP8" s="42"/>
      <c r="BQ8" s="42"/>
      <c r="BR8" s="42"/>
      <c r="BS8" s="42"/>
      <c r="BT8" s="42"/>
      <c r="BU8" s="44"/>
      <c r="BX8" s="126"/>
      <c r="BY8" s="90"/>
      <c r="BZ8" s="129" t="s">
        <v>57</v>
      </c>
      <c r="CA8" s="101"/>
      <c r="CB8" s="101"/>
      <c r="CC8" s="101"/>
      <c r="CD8" s="98" t="s">
        <v>67</v>
      </c>
      <c r="CE8" s="98"/>
      <c r="CF8" s="130"/>
      <c r="CG8" s="42" t="s">
        <v>120</v>
      </c>
      <c r="CH8" s="42"/>
      <c r="CI8" s="42"/>
      <c r="CJ8" s="42"/>
      <c r="CK8" s="42"/>
      <c r="CL8" s="42"/>
      <c r="CM8" s="44"/>
      <c r="CP8" s="126"/>
      <c r="CQ8" s="90"/>
      <c r="CR8" s="129" t="s">
        <v>57</v>
      </c>
      <c r="CS8" s="101"/>
      <c r="CT8" s="101"/>
      <c r="CU8" s="101"/>
      <c r="CV8" s="98" t="s">
        <v>67</v>
      </c>
      <c r="CW8" s="98"/>
      <c r="CX8" s="130"/>
      <c r="CY8" s="42" t="s">
        <v>120</v>
      </c>
      <c r="CZ8" s="42"/>
      <c r="DA8" s="42"/>
      <c r="DB8" s="42"/>
      <c r="DC8" s="42"/>
      <c r="DD8" s="42"/>
      <c r="DE8" s="44"/>
    </row>
    <row r="9" spans="3:109" ht="15.75" customHeight="1" x14ac:dyDescent="0.4">
      <c r="N9" s="136"/>
      <c r="O9" s="136"/>
      <c r="P9" s="136"/>
      <c r="Q9" s="136"/>
      <c r="R9" s="136"/>
      <c r="S9" s="12"/>
      <c r="V9" s="126"/>
      <c r="W9" s="90"/>
      <c r="X9" s="129" t="s">
        <v>43</v>
      </c>
      <c r="Y9" s="101"/>
      <c r="Z9" s="101"/>
      <c r="AA9" s="101"/>
      <c r="AB9" s="131" t="s">
        <v>47</v>
      </c>
      <c r="AC9" s="131"/>
      <c r="AD9" s="131"/>
      <c r="AE9" s="43"/>
      <c r="AF9" s="36"/>
      <c r="AG9" s="36"/>
      <c r="AH9" s="36"/>
      <c r="AI9" s="36"/>
      <c r="AJ9" s="36"/>
      <c r="AK9" s="41"/>
      <c r="AN9" s="126"/>
      <c r="AO9" s="90"/>
      <c r="AP9" s="129" t="s">
        <v>43</v>
      </c>
      <c r="AQ9" s="101"/>
      <c r="AR9" s="101"/>
      <c r="AS9" s="101"/>
      <c r="AT9" s="131" t="s">
        <v>47</v>
      </c>
      <c r="AU9" s="131"/>
      <c r="AV9" s="131"/>
      <c r="AW9" s="43"/>
      <c r="AX9" s="36"/>
      <c r="AY9" s="36"/>
      <c r="AZ9" s="36"/>
      <c r="BA9" s="36"/>
      <c r="BB9" s="36"/>
      <c r="BC9" s="41"/>
      <c r="BF9" s="126"/>
      <c r="BG9" s="90"/>
      <c r="BH9" s="129" t="s">
        <v>43</v>
      </c>
      <c r="BI9" s="101"/>
      <c r="BJ9" s="101"/>
      <c r="BK9" s="101"/>
      <c r="BL9" s="131" t="s">
        <v>47</v>
      </c>
      <c r="BM9" s="131"/>
      <c r="BN9" s="131"/>
      <c r="BO9" s="43"/>
      <c r="BP9" s="36"/>
      <c r="BQ9" s="36"/>
      <c r="BR9" s="36"/>
      <c r="BS9" s="36"/>
      <c r="BT9" s="36"/>
      <c r="BU9" s="41"/>
      <c r="BX9" s="126"/>
      <c r="BY9" s="90"/>
      <c r="BZ9" s="129" t="s">
        <v>43</v>
      </c>
      <c r="CA9" s="101"/>
      <c r="CB9" s="101"/>
      <c r="CC9" s="101"/>
      <c r="CD9" s="131" t="s">
        <v>47</v>
      </c>
      <c r="CE9" s="131"/>
      <c r="CF9" s="131"/>
      <c r="CG9" s="43"/>
      <c r="CH9" s="36"/>
      <c r="CI9" s="36"/>
      <c r="CJ9" s="36"/>
      <c r="CK9" s="36"/>
      <c r="CL9" s="36"/>
      <c r="CM9" s="41"/>
      <c r="CP9" s="126"/>
      <c r="CQ9" s="90"/>
      <c r="CR9" s="129" t="s">
        <v>43</v>
      </c>
      <c r="CS9" s="101"/>
      <c r="CT9" s="101"/>
      <c r="CU9" s="101"/>
      <c r="CV9" s="131" t="s">
        <v>47</v>
      </c>
      <c r="CW9" s="131"/>
      <c r="CX9" s="131"/>
      <c r="CY9" s="43"/>
      <c r="CZ9" s="36"/>
      <c r="DA9" s="36"/>
      <c r="DB9" s="36"/>
      <c r="DC9" s="36"/>
      <c r="DD9" s="36"/>
      <c r="DE9" s="41"/>
    </row>
    <row r="10" spans="3:109" ht="15.75" customHeight="1" x14ac:dyDescent="0.4">
      <c r="C10" s="175" t="s">
        <v>0</v>
      </c>
      <c r="D10" s="176"/>
      <c r="E10" s="16" t="s">
        <v>1</v>
      </c>
      <c r="F10" s="179"/>
      <c r="G10" s="179"/>
      <c r="H10" s="16" t="s">
        <v>2</v>
      </c>
      <c r="I10" s="179"/>
      <c r="J10" s="179"/>
      <c r="K10" s="16" t="s">
        <v>3</v>
      </c>
      <c r="L10" s="179"/>
      <c r="M10" s="179"/>
      <c r="N10" s="17" t="s">
        <v>4</v>
      </c>
      <c r="O10" s="146" t="s">
        <v>23</v>
      </c>
      <c r="P10" s="148"/>
      <c r="Q10" s="148"/>
      <c r="R10" s="148"/>
      <c r="S10" s="149"/>
      <c r="T10" s="150"/>
      <c r="V10" s="126"/>
      <c r="W10" s="90"/>
      <c r="X10" s="99" t="s">
        <v>42</v>
      </c>
      <c r="Y10" s="99"/>
      <c r="Z10" s="132">
        <v>20</v>
      </c>
      <c r="AA10" s="132"/>
      <c r="AB10" s="100" t="s">
        <v>58</v>
      </c>
      <c r="AC10" s="101"/>
      <c r="AD10" s="99">
        <f>IF(AB8='リスト(印刷不要)'!$O$6,IFERROR(VLOOKUP(Z10,'リスト(印刷不要)'!$I$6:$L$18,2,FALSE),"要相談"),IFERROR(VLOOKUP(Z10,'リスト(印刷不要)'!$I$21:$L$41,2,FALSE),"要相談"))</f>
        <v>18.2</v>
      </c>
      <c r="AE10" s="99"/>
      <c r="AF10" s="43"/>
      <c r="AG10" s="36" t="s">
        <v>137</v>
      </c>
      <c r="AH10" s="36"/>
      <c r="AI10" s="36"/>
      <c r="AJ10" s="42"/>
      <c r="AK10" s="41"/>
      <c r="AN10" s="126"/>
      <c r="AO10" s="90"/>
      <c r="AP10" s="99" t="s">
        <v>42</v>
      </c>
      <c r="AQ10" s="99"/>
      <c r="AR10" s="132">
        <v>20</v>
      </c>
      <c r="AS10" s="132"/>
      <c r="AT10" s="100" t="s">
        <v>58</v>
      </c>
      <c r="AU10" s="101"/>
      <c r="AV10" s="99">
        <f>IF(AT8='リスト(印刷不要)'!$O$6,IFERROR(VLOOKUP(AR10,'リスト(印刷不要)'!$I$6:$L$18,2,FALSE),"要相談"),IFERROR(VLOOKUP(AR10,'リスト(印刷不要)'!$I$21:$L$41,2,FALSE),"要相談"))</f>
        <v>18.2</v>
      </c>
      <c r="AW10" s="99"/>
      <c r="AX10" s="43"/>
      <c r="AY10" s="36" t="s">
        <v>137</v>
      </c>
      <c r="AZ10" s="36"/>
      <c r="BA10" s="36"/>
      <c r="BB10" s="42"/>
      <c r="BC10" s="41"/>
      <c r="BF10" s="126"/>
      <c r="BG10" s="90"/>
      <c r="BH10" s="99" t="s">
        <v>42</v>
      </c>
      <c r="BI10" s="99"/>
      <c r="BJ10" s="132">
        <v>20</v>
      </c>
      <c r="BK10" s="132"/>
      <c r="BL10" s="100" t="s">
        <v>58</v>
      </c>
      <c r="BM10" s="101"/>
      <c r="BN10" s="99">
        <f>IF(BL8='リスト(印刷不要)'!$O$6,IFERROR(VLOOKUP(BJ10,'リスト(印刷不要)'!$I$6:$L$18,2,FALSE),"要相談"),IFERROR(VLOOKUP(BJ10,'リスト(印刷不要)'!$I$21:$L$41,2,FALSE),"要相談"))</f>
        <v>18.2</v>
      </c>
      <c r="BO10" s="99"/>
      <c r="BP10" s="43"/>
      <c r="BQ10" s="36" t="s">
        <v>137</v>
      </c>
      <c r="BR10" s="36"/>
      <c r="BS10" s="36"/>
      <c r="BT10" s="42"/>
      <c r="BU10" s="41"/>
      <c r="BX10" s="126"/>
      <c r="BY10" s="90"/>
      <c r="BZ10" s="99" t="s">
        <v>42</v>
      </c>
      <c r="CA10" s="99"/>
      <c r="CB10" s="132">
        <v>20</v>
      </c>
      <c r="CC10" s="132"/>
      <c r="CD10" s="100" t="s">
        <v>58</v>
      </c>
      <c r="CE10" s="101"/>
      <c r="CF10" s="99">
        <f>IF(CD8='リスト(印刷不要)'!$O$6,IFERROR(VLOOKUP(CB10,'リスト(印刷不要)'!$I$6:$L$18,2,FALSE),"要相談"),IFERROR(VLOOKUP(CB10,'リスト(印刷不要)'!$I$21:$L$41,2,FALSE),"要相談"))</f>
        <v>18.2</v>
      </c>
      <c r="CG10" s="99"/>
      <c r="CH10" s="43"/>
      <c r="CI10" s="36" t="s">
        <v>137</v>
      </c>
      <c r="CJ10" s="36"/>
      <c r="CK10" s="36"/>
      <c r="CL10" s="42"/>
      <c r="CM10" s="41"/>
      <c r="CP10" s="126"/>
      <c r="CQ10" s="90"/>
      <c r="CR10" s="99" t="s">
        <v>42</v>
      </c>
      <c r="CS10" s="99"/>
      <c r="CT10" s="132">
        <v>20</v>
      </c>
      <c r="CU10" s="132"/>
      <c r="CV10" s="100" t="s">
        <v>58</v>
      </c>
      <c r="CW10" s="101"/>
      <c r="CX10" s="99">
        <f>IF(CV8='リスト(印刷不要)'!$O$6,IFERROR(VLOOKUP(CT10,'リスト(印刷不要)'!$I$6:$L$18,2,FALSE),"要相談"),IFERROR(VLOOKUP(CT10,'リスト(印刷不要)'!$I$21:$L$41,2,FALSE),"要相談"))</f>
        <v>18.2</v>
      </c>
      <c r="CY10" s="99"/>
      <c r="CZ10" s="43"/>
      <c r="DA10" s="36" t="s">
        <v>137</v>
      </c>
      <c r="DB10" s="36"/>
      <c r="DC10" s="36"/>
      <c r="DD10" s="42"/>
      <c r="DE10" s="41"/>
    </row>
    <row r="11" spans="3:109" ht="15.75" customHeight="1" x14ac:dyDescent="0.4">
      <c r="C11" s="175" t="s">
        <v>5</v>
      </c>
      <c r="D11" s="176"/>
      <c r="E11" s="16" t="s">
        <v>1</v>
      </c>
      <c r="F11" s="179"/>
      <c r="G11" s="179"/>
      <c r="H11" s="16" t="s">
        <v>2</v>
      </c>
      <c r="I11" s="179"/>
      <c r="J11" s="179"/>
      <c r="K11" s="16" t="s">
        <v>3</v>
      </c>
      <c r="L11" s="179"/>
      <c r="M11" s="179"/>
      <c r="N11" s="18" t="s">
        <v>4</v>
      </c>
      <c r="O11" s="147"/>
      <c r="P11" s="151"/>
      <c r="Q11" s="151"/>
      <c r="R11" s="151"/>
      <c r="S11" s="152"/>
      <c r="T11" s="153"/>
      <c r="V11" s="126"/>
      <c r="W11" s="90"/>
      <c r="X11" s="99" t="s">
        <v>70</v>
      </c>
      <c r="Y11" s="99"/>
      <c r="Z11" s="99"/>
      <c r="AA11" s="114">
        <v>500</v>
      </c>
      <c r="AB11" s="114"/>
      <c r="AC11" s="101" t="s">
        <v>71</v>
      </c>
      <c r="AD11" s="101"/>
      <c r="AE11" s="101"/>
      <c r="AF11" s="114"/>
      <c r="AG11" s="114"/>
      <c r="AH11" s="39" t="s">
        <v>130</v>
      </c>
      <c r="AI11" s="36"/>
      <c r="AJ11" s="42"/>
      <c r="AK11" s="41"/>
      <c r="AN11" s="126"/>
      <c r="AO11" s="90"/>
      <c r="AP11" s="99" t="s">
        <v>70</v>
      </c>
      <c r="AQ11" s="99"/>
      <c r="AR11" s="99"/>
      <c r="AS11" s="114">
        <v>500</v>
      </c>
      <c r="AT11" s="114"/>
      <c r="AU11" s="101" t="s">
        <v>71</v>
      </c>
      <c r="AV11" s="101"/>
      <c r="AW11" s="101"/>
      <c r="AX11" s="114"/>
      <c r="AY11" s="114"/>
      <c r="AZ11" s="39" t="s">
        <v>130</v>
      </c>
      <c r="BA11" s="36"/>
      <c r="BB11" s="42"/>
      <c r="BC11" s="41"/>
      <c r="BF11" s="126"/>
      <c r="BG11" s="90"/>
      <c r="BH11" s="99" t="s">
        <v>70</v>
      </c>
      <c r="BI11" s="99"/>
      <c r="BJ11" s="99"/>
      <c r="BK11" s="114">
        <v>500</v>
      </c>
      <c r="BL11" s="114"/>
      <c r="BM11" s="101" t="s">
        <v>71</v>
      </c>
      <c r="BN11" s="101"/>
      <c r="BO11" s="101"/>
      <c r="BP11" s="114"/>
      <c r="BQ11" s="114"/>
      <c r="BR11" s="39" t="s">
        <v>130</v>
      </c>
      <c r="BS11" s="36"/>
      <c r="BT11" s="42"/>
      <c r="BU11" s="41"/>
      <c r="BX11" s="126"/>
      <c r="BY11" s="90"/>
      <c r="BZ11" s="99" t="s">
        <v>70</v>
      </c>
      <c r="CA11" s="99"/>
      <c r="CB11" s="99"/>
      <c r="CC11" s="114">
        <v>500</v>
      </c>
      <c r="CD11" s="114"/>
      <c r="CE11" s="101" t="s">
        <v>71</v>
      </c>
      <c r="CF11" s="101"/>
      <c r="CG11" s="101"/>
      <c r="CH11" s="114"/>
      <c r="CI11" s="114"/>
      <c r="CJ11" s="39" t="s">
        <v>130</v>
      </c>
      <c r="CK11" s="36"/>
      <c r="CL11" s="42"/>
      <c r="CM11" s="41"/>
      <c r="CP11" s="126"/>
      <c r="CQ11" s="90"/>
      <c r="CR11" s="99" t="s">
        <v>70</v>
      </c>
      <c r="CS11" s="99"/>
      <c r="CT11" s="99"/>
      <c r="CU11" s="114">
        <v>500</v>
      </c>
      <c r="CV11" s="114"/>
      <c r="CW11" s="101" t="s">
        <v>71</v>
      </c>
      <c r="CX11" s="101"/>
      <c r="CY11" s="101"/>
      <c r="CZ11" s="114"/>
      <c r="DA11" s="114"/>
      <c r="DB11" s="39" t="s">
        <v>130</v>
      </c>
      <c r="DC11" s="36"/>
      <c r="DD11" s="42"/>
      <c r="DE11" s="41"/>
    </row>
    <row r="12" spans="3:109" ht="15.75" customHeight="1" x14ac:dyDescent="0.4">
      <c r="C12" s="138" t="s">
        <v>6</v>
      </c>
      <c r="D12" s="139"/>
      <c r="E12" s="20" t="s">
        <v>7</v>
      </c>
      <c r="F12" s="165"/>
      <c r="G12" s="165"/>
      <c r="H12" s="165"/>
      <c r="I12" s="165"/>
      <c r="J12" s="165"/>
      <c r="K12" s="165"/>
      <c r="L12" s="165"/>
      <c r="M12" s="165"/>
      <c r="N12" s="165"/>
      <c r="O12" s="165"/>
      <c r="P12" s="165"/>
      <c r="Q12" s="165"/>
      <c r="R12" s="165"/>
      <c r="S12" s="177"/>
      <c r="T12" s="178"/>
      <c r="V12" s="126"/>
      <c r="W12" s="90"/>
      <c r="X12" s="99" t="s">
        <v>72</v>
      </c>
      <c r="Y12" s="99"/>
      <c r="Z12" s="99"/>
      <c r="AA12" s="114">
        <v>60</v>
      </c>
      <c r="AB12" s="114"/>
      <c r="AC12" s="99" t="s">
        <v>73</v>
      </c>
      <c r="AD12" s="99"/>
      <c r="AE12" s="99"/>
      <c r="AF12" s="115"/>
      <c r="AG12" s="115"/>
      <c r="AH12" s="39" t="s">
        <v>129</v>
      </c>
      <c r="AI12" s="36"/>
      <c r="AJ12" s="42"/>
      <c r="AK12" s="41"/>
      <c r="AN12" s="126"/>
      <c r="AO12" s="90"/>
      <c r="AP12" s="99" t="s">
        <v>72</v>
      </c>
      <c r="AQ12" s="99"/>
      <c r="AR12" s="99"/>
      <c r="AS12" s="114">
        <v>60</v>
      </c>
      <c r="AT12" s="114"/>
      <c r="AU12" s="99" t="s">
        <v>73</v>
      </c>
      <c r="AV12" s="99"/>
      <c r="AW12" s="99"/>
      <c r="AX12" s="115"/>
      <c r="AY12" s="115"/>
      <c r="AZ12" s="39" t="s">
        <v>129</v>
      </c>
      <c r="BA12" s="36"/>
      <c r="BB12" s="42"/>
      <c r="BC12" s="41"/>
      <c r="BF12" s="126"/>
      <c r="BG12" s="90"/>
      <c r="BH12" s="99" t="s">
        <v>72</v>
      </c>
      <c r="BI12" s="99"/>
      <c r="BJ12" s="99"/>
      <c r="BK12" s="114">
        <v>60</v>
      </c>
      <c r="BL12" s="114"/>
      <c r="BM12" s="99" t="s">
        <v>73</v>
      </c>
      <c r="BN12" s="99"/>
      <c r="BO12" s="99"/>
      <c r="BP12" s="115"/>
      <c r="BQ12" s="115"/>
      <c r="BR12" s="39" t="s">
        <v>129</v>
      </c>
      <c r="BS12" s="36"/>
      <c r="BT12" s="42"/>
      <c r="BU12" s="41"/>
      <c r="BX12" s="126"/>
      <c r="BY12" s="90"/>
      <c r="BZ12" s="99" t="s">
        <v>72</v>
      </c>
      <c r="CA12" s="99"/>
      <c r="CB12" s="99"/>
      <c r="CC12" s="114">
        <v>60</v>
      </c>
      <c r="CD12" s="114"/>
      <c r="CE12" s="99" t="s">
        <v>73</v>
      </c>
      <c r="CF12" s="99"/>
      <c r="CG12" s="99"/>
      <c r="CH12" s="115"/>
      <c r="CI12" s="115"/>
      <c r="CJ12" s="39" t="s">
        <v>129</v>
      </c>
      <c r="CK12" s="36"/>
      <c r="CL12" s="42"/>
      <c r="CM12" s="41"/>
      <c r="CP12" s="126"/>
      <c r="CQ12" s="90"/>
      <c r="CR12" s="99" t="s">
        <v>72</v>
      </c>
      <c r="CS12" s="99"/>
      <c r="CT12" s="99"/>
      <c r="CU12" s="114">
        <v>60</v>
      </c>
      <c r="CV12" s="114"/>
      <c r="CW12" s="99" t="s">
        <v>73</v>
      </c>
      <c r="CX12" s="99"/>
      <c r="CY12" s="99"/>
      <c r="CZ12" s="115"/>
      <c r="DA12" s="115"/>
      <c r="DB12" s="39" t="s">
        <v>129</v>
      </c>
      <c r="DC12" s="36"/>
      <c r="DD12" s="42"/>
      <c r="DE12" s="41"/>
    </row>
    <row r="13" spans="3:109" ht="15.75" customHeight="1" x14ac:dyDescent="0.4">
      <c r="C13" s="140"/>
      <c r="D13" s="141"/>
      <c r="E13" s="154"/>
      <c r="F13" s="154"/>
      <c r="G13" s="154"/>
      <c r="H13" s="154"/>
      <c r="I13" s="154"/>
      <c r="J13" s="154"/>
      <c r="K13" s="154"/>
      <c r="L13" s="154"/>
      <c r="M13" s="154"/>
      <c r="N13" s="154"/>
      <c r="O13" s="154"/>
      <c r="P13" s="154"/>
      <c r="Q13" s="154"/>
      <c r="R13" s="154"/>
      <c r="S13" s="155"/>
      <c r="T13" s="156"/>
      <c r="V13" s="126"/>
      <c r="W13" s="90"/>
      <c r="X13" s="116" t="s">
        <v>101</v>
      </c>
      <c r="Y13" s="118" t="str">
        <f>"※"&amp;IF(AB8='リスト(印刷不要)'!$O$6,"ABR最小ボルト長さ L","ABM最小ボルト長さ L")</f>
        <v>※ABR最小ボルト長さ L</v>
      </c>
      <c r="Z13" s="119"/>
      <c r="AA13" s="119"/>
      <c r="AB13" s="119"/>
      <c r="AC13" s="119"/>
      <c r="AD13" s="101">
        <f>IF(AB8='リスト(印刷不要)'!$O$6,IFERROR(VLOOKUP(Z10,'リスト(印刷不要)'!$I$6:$N$18,5,FALSE),"要相談"),IFERROR(VLOOKUP(Z10,'リスト(印刷不要)'!$I$21:$N$41,5,FALSE),"要相談"))</f>
        <v>500</v>
      </c>
      <c r="AE13" s="120"/>
      <c r="AF13" s="39"/>
      <c r="AG13" s="39" t="s">
        <v>131</v>
      </c>
      <c r="AH13" s="39"/>
      <c r="AI13" s="40"/>
      <c r="AJ13" s="39"/>
      <c r="AK13" s="41"/>
      <c r="AN13" s="126"/>
      <c r="AO13" s="90"/>
      <c r="AP13" s="116" t="s">
        <v>101</v>
      </c>
      <c r="AQ13" s="118" t="str">
        <f>"※"&amp;IF(AT8='リスト(印刷不要)'!$O$6,"ABR最小ボルト長さ L","ABM最小ボルト長さ L")</f>
        <v>※ABR最小ボルト長さ L</v>
      </c>
      <c r="AR13" s="119"/>
      <c r="AS13" s="119"/>
      <c r="AT13" s="119"/>
      <c r="AU13" s="119"/>
      <c r="AV13" s="101">
        <f>IF(AT8='リスト(印刷不要)'!$O$6,IFERROR(VLOOKUP(AR10,'リスト(印刷不要)'!$I$6:$N$18,5,FALSE),"要相談"),IFERROR(VLOOKUP(AR10,'リスト(印刷不要)'!$I$21:$N$41,5,FALSE),"要相談"))</f>
        <v>500</v>
      </c>
      <c r="AW13" s="120"/>
      <c r="AX13" s="39"/>
      <c r="AY13" s="39" t="s">
        <v>131</v>
      </c>
      <c r="AZ13" s="39"/>
      <c r="BA13" s="40"/>
      <c r="BB13" s="39"/>
      <c r="BC13" s="41"/>
      <c r="BF13" s="126"/>
      <c r="BG13" s="90"/>
      <c r="BH13" s="116" t="s">
        <v>101</v>
      </c>
      <c r="BI13" s="118" t="str">
        <f>"※"&amp;IF(BL8='リスト(印刷不要)'!$O$6,"ABR最小ボルト長さ L","ABM最小ボルト長さ L")</f>
        <v>※ABR最小ボルト長さ L</v>
      </c>
      <c r="BJ13" s="119"/>
      <c r="BK13" s="119"/>
      <c r="BL13" s="119"/>
      <c r="BM13" s="119"/>
      <c r="BN13" s="101">
        <f>IF(BL8='リスト(印刷不要)'!$O$6,IFERROR(VLOOKUP(BJ10,'リスト(印刷不要)'!$I$6:$N$18,5,FALSE),"要相談"),IFERROR(VLOOKUP(BJ10,'リスト(印刷不要)'!$I$21:$N$41,5,FALSE),"要相談"))</f>
        <v>500</v>
      </c>
      <c r="BO13" s="120"/>
      <c r="BP13" s="39"/>
      <c r="BQ13" s="39" t="s">
        <v>131</v>
      </c>
      <c r="BR13" s="39"/>
      <c r="BS13" s="40"/>
      <c r="BT13" s="39"/>
      <c r="BU13" s="41"/>
      <c r="BX13" s="126"/>
      <c r="BY13" s="90"/>
      <c r="BZ13" s="116" t="s">
        <v>101</v>
      </c>
      <c r="CA13" s="118" t="str">
        <f>"※"&amp;IF(CD8='リスト(印刷不要)'!$O$6,"ABR最小ボルト長さ L","ABM最小ボルト長さ L")</f>
        <v>※ABR最小ボルト長さ L</v>
      </c>
      <c r="CB13" s="119"/>
      <c r="CC13" s="119"/>
      <c r="CD13" s="119"/>
      <c r="CE13" s="119"/>
      <c r="CF13" s="101">
        <f>IF(CD8='リスト(印刷不要)'!$O$6,IFERROR(VLOOKUP(CB10,'リスト(印刷不要)'!$I$6:$N$18,5,FALSE),"要相談"),IFERROR(VLOOKUP(CB10,'リスト(印刷不要)'!$I$21:$N$41,5,FALSE),"要相談"))</f>
        <v>500</v>
      </c>
      <c r="CG13" s="120"/>
      <c r="CH13" s="39"/>
      <c r="CI13" s="39" t="s">
        <v>131</v>
      </c>
      <c r="CJ13" s="39"/>
      <c r="CK13" s="40"/>
      <c r="CL13" s="39"/>
      <c r="CM13" s="41"/>
      <c r="CP13" s="126"/>
      <c r="CQ13" s="90"/>
      <c r="CR13" s="116" t="s">
        <v>101</v>
      </c>
      <c r="CS13" s="118" t="str">
        <f>"※"&amp;IF(CV8='リスト(印刷不要)'!$O$6,"ABR最小ボルト長さ L","ABM最小ボルト長さ L")</f>
        <v>※ABR最小ボルト長さ L</v>
      </c>
      <c r="CT13" s="119"/>
      <c r="CU13" s="119"/>
      <c r="CV13" s="119"/>
      <c r="CW13" s="119"/>
      <c r="CX13" s="101">
        <f>IF(CV8='リスト(印刷不要)'!$O$6,IFERROR(VLOOKUP(CT10,'リスト(印刷不要)'!$I$6:$N$18,5,FALSE),"要相談"),IFERROR(VLOOKUP(CT10,'リスト(印刷不要)'!$I$21:$N$41,5,FALSE),"要相談"))</f>
        <v>500</v>
      </c>
      <c r="CY13" s="120"/>
      <c r="CZ13" s="39"/>
      <c r="DA13" s="39" t="s">
        <v>131</v>
      </c>
      <c r="DB13" s="39"/>
      <c r="DC13" s="40"/>
      <c r="DD13" s="39"/>
      <c r="DE13" s="41"/>
    </row>
    <row r="14" spans="3:109" ht="15.75" customHeight="1" x14ac:dyDescent="0.4">
      <c r="C14" s="138" t="s">
        <v>8</v>
      </c>
      <c r="D14" s="139"/>
      <c r="E14" s="21" t="s">
        <v>9</v>
      </c>
      <c r="F14" s="142"/>
      <c r="G14" s="142"/>
      <c r="H14" s="142"/>
      <c r="I14" s="142"/>
      <c r="J14" s="142"/>
      <c r="K14" s="142"/>
      <c r="L14" s="142"/>
      <c r="M14" s="142"/>
      <c r="N14" s="142"/>
      <c r="O14" s="142"/>
      <c r="P14" s="142"/>
      <c r="Q14" s="142"/>
      <c r="R14" s="142"/>
      <c r="S14" s="143"/>
      <c r="T14" s="144"/>
      <c r="V14" s="126"/>
      <c r="W14" s="90"/>
      <c r="X14" s="116"/>
      <c r="Y14" s="118" t="str">
        <f>"※"&amp;IF(AB8='リスト(印刷不要)'!$O$6,"ABR最小ねじ部長さ b1・b2","ABM最小ねじ部長さ b1・b2")</f>
        <v>※ABR最小ねじ部長さ b1・b2</v>
      </c>
      <c r="Z14" s="119"/>
      <c r="AA14" s="119"/>
      <c r="AB14" s="119"/>
      <c r="AC14" s="119"/>
      <c r="AD14" s="101">
        <f>IF(AB8='リスト(印刷不要)'!$O$6,IFERROR(VLOOKUP(Z10,'リスト(印刷不要)'!$I$6:$N$18,6,FALSE),"要相談"),IFERROR(VLOOKUP(Z10,'リスト(印刷不要)'!$I$21:$N$41,6,FALSE),"要相談"))</f>
        <v>60</v>
      </c>
      <c r="AE14" s="120"/>
      <c r="AF14" s="36"/>
      <c r="AG14" s="36"/>
      <c r="AH14" s="39"/>
      <c r="AI14" s="39"/>
      <c r="AJ14" s="39"/>
      <c r="AK14" s="41"/>
      <c r="AN14" s="126"/>
      <c r="AO14" s="90"/>
      <c r="AP14" s="116"/>
      <c r="AQ14" s="118" t="str">
        <f>"※"&amp;IF(AT8='リスト(印刷不要)'!$O$6,"ABR最小ねじ部長さ b1・b2","ABM最小ねじ部長さ b1・b2")</f>
        <v>※ABR最小ねじ部長さ b1・b2</v>
      </c>
      <c r="AR14" s="119"/>
      <c r="AS14" s="119"/>
      <c r="AT14" s="119"/>
      <c r="AU14" s="119"/>
      <c r="AV14" s="101">
        <f>IF(AT8='リスト(印刷不要)'!$O$6,IFERROR(VLOOKUP(AR10,'リスト(印刷不要)'!$I$6:$N$18,6,FALSE),"要相談"),IFERROR(VLOOKUP(AR10,'リスト(印刷不要)'!$I$21:$N$41,6,FALSE),"要相談"))</f>
        <v>60</v>
      </c>
      <c r="AW14" s="120"/>
      <c r="AX14" s="36"/>
      <c r="AY14" s="36"/>
      <c r="AZ14" s="39"/>
      <c r="BA14" s="39"/>
      <c r="BB14" s="39"/>
      <c r="BC14" s="41"/>
      <c r="BF14" s="126"/>
      <c r="BG14" s="90"/>
      <c r="BH14" s="116"/>
      <c r="BI14" s="118" t="str">
        <f>"※"&amp;IF(BL8='リスト(印刷不要)'!$O$6,"ABR最小ねじ部長さ b1・b2","ABM最小ねじ部長さ b1・b2")</f>
        <v>※ABR最小ねじ部長さ b1・b2</v>
      </c>
      <c r="BJ14" s="119"/>
      <c r="BK14" s="119"/>
      <c r="BL14" s="119"/>
      <c r="BM14" s="119"/>
      <c r="BN14" s="101">
        <f>IF(BL8='リスト(印刷不要)'!$O$6,IFERROR(VLOOKUP(BJ10,'リスト(印刷不要)'!$I$6:$N$18,6,FALSE),"要相談"),IFERROR(VLOOKUP(BJ10,'リスト(印刷不要)'!$I$21:$N$41,6,FALSE),"要相談"))</f>
        <v>60</v>
      </c>
      <c r="BO14" s="120"/>
      <c r="BP14" s="36"/>
      <c r="BQ14" s="36"/>
      <c r="BR14" s="39"/>
      <c r="BS14" s="39"/>
      <c r="BT14" s="39"/>
      <c r="BU14" s="41"/>
      <c r="BX14" s="126"/>
      <c r="BY14" s="90"/>
      <c r="BZ14" s="116"/>
      <c r="CA14" s="118" t="str">
        <f>"※"&amp;IF(CD8='リスト(印刷不要)'!$O$6,"ABR最小ねじ部長さ b1・b2","ABM最小ねじ部長さ b1・b2")</f>
        <v>※ABR最小ねじ部長さ b1・b2</v>
      </c>
      <c r="CB14" s="119"/>
      <c r="CC14" s="119"/>
      <c r="CD14" s="119"/>
      <c r="CE14" s="119"/>
      <c r="CF14" s="101">
        <f>IF(CD8='リスト(印刷不要)'!$O$6,IFERROR(VLOOKUP(CB10,'リスト(印刷不要)'!$I$6:$N$18,6,FALSE),"要相談"),IFERROR(VLOOKUP(CB10,'リスト(印刷不要)'!$I$21:$N$41,6,FALSE),"要相談"))</f>
        <v>60</v>
      </c>
      <c r="CG14" s="120"/>
      <c r="CH14" s="36"/>
      <c r="CI14" s="36"/>
      <c r="CJ14" s="39"/>
      <c r="CK14" s="39"/>
      <c r="CL14" s="39"/>
      <c r="CM14" s="41"/>
      <c r="CP14" s="126"/>
      <c r="CQ14" s="90"/>
      <c r="CR14" s="116"/>
      <c r="CS14" s="118" t="str">
        <f>"※"&amp;IF(CV8='リスト(印刷不要)'!$O$6,"ABR最小ねじ部長さ b1・b2","ABM最小ねじ部長さ b1・b2")</f>
        <v>※ABR最小ねじ部長さ b1・b2</v>
      </c>
      <c r="CT14" s="119"/>
      <c r="CU14" s="119"/>
      <c r="CV14" s="119"/>
      <c r="CW14" s="119"/>
      <c r="CX14" s="101">
        <f>IF(CV8='リスト(印刷不要)'!$O$6,IFERROR(VLOOKUP(CT10,'リスト(印刷不要)'!$I$6:$N$18,6,FALSE),"要相談"),IFERROR(VLOOKUP(CT10,'リスト(印刷不要)'!$I$21:$N$41,6,FALSE),"要相談"))</f>
        <v>60</v>
      </c>
      <c r="CY14" s="120"/>
      <c r="CZ14" s="36"/>
      <c r="DA14" s="36"/>
      <c r="DB14" s="39"/>
      <c r="DC14" s="39"/>
      <c r="DD14" s="39"/>
      <c r="DE14" s="41"/>
    </row>
    <row r="15" spans="3:109" ht="15.75" customHeight="1" x14ac:dyDescent="0.4">
      <c r="C15" s="163"/>
      <c r="D15" s="164"/>
      <c r="E15" s="22" t="s">
        <v>7</v>
      </c>
      <c r="F15" s="160"/>
      <c r="G15" s="160"/>
      <c r="H15" s="160"/>
      <c r="I15" s="160"/>
      <c r="J15" s="160"/>
      <c r="K15" s="160"/>
      <c r="L15" s="160"/>
      <c r="M15" s="160"/>
      <c r="N15" s="160"/>
      <c r="O15" s="160"/>
      <c r="P15" s="160"/>
      <c r="Q15" s="160"/>
      <c r="R15" s="160"/>
      <c r="S15" s="161"/>
      <c r="T15" s="162"/>
      <c r="V15" s="126"/>
      <c r="W15" s="90"/>
      <c r="X15" s="117"/>
      <c r="Y15" s="118" t="str">
        <f>+IF(AD13="要相談","JIS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Z15" s="119"/>
      <c r="AA15" s="119"/>
      <c r="AB15" s="119"/>
      <c r="AC15" s="119"/>
      <c r="AD15" s="119"/>
      <c r="AE15" s="119"/>
      <c r="AF15" s="119"/>
      <c r="AG15" s="119"/>
      <c r="AH15" s="119"/>
      <c r="AI15" s="119"/>
      <c r="AJ15" s="119"/>
      <c r="AK15" s="121"/>
      <c r="AN15" s="126"/>
      <c r="AO15" s="90"/>
      <c r="AP15" s="117"/>
      <c r="AQ15" s="118" t="str">
        <f>+IF(AV13="要相談","JIS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AR15" s="119"/>
      <c r="AS15" s="119"/>
      <c r="AT15" s="119"/>
      <c r="AU15" s="119"/>
      <c r="AV15" s="119"/>
      <c r="AW15" s="119"/>
      <c r="AX15" s="119"/>
      <c r="AY15" s="119"/>
      <c r="AZ15" s="119"/>
      <c r="BA15" s="119"/>
      <c r="BB15" s="119"/>
      <c r="BC15" s="121"/>
      <c r="BF15" s="126"/>
      <c r="BG15" s="90"/>
      <c r="BH15" s="117"/>
      <c r="BI15" s="118" t="str">
        <f>+IF(BN13="要相談","JIS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BJ15" s="119"/>
      <c r="BK15" s="119"/>
      <c r="BL15" s="119"/>
      <c r="BM15" s="119"/>
      <c r="BN15" s="119"/>
      <c r="BO15" s="119"/>
      <c r="BP15" s="119"/>
      <c r="BQ15" s="119"/>
      <c r="BR15" s="119"/>
      <c r="BS15" s="119"/>
      <c r="BT15" s="119"/>
      <c r="BU15" s="121"/>
      <c r="BX15" s="126"/>
      <c r="BY15" s="90"/>
      <c r="BZ15" s="117"/>
      <c r="CA15" s="118" t="str">
        <f>+IF(CF13="要相談","JIS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CB15" s="119"/>
      <c r="CC15" s="119"/>
      <c r="CD15" s="119"/>
      <c r="CE15" s="119"/>
      <c r="CF15" s="119"/>
      <c r="CG15" s="119"/>
      <c r="CH15" s="119"/>
      <c r="CI15" s="119"/>
      <c r="CJ15" s="119"/>
      <c r="CK15" s="119"/>
      <c r="CL15" s="119"/>
      <c r="CM15" s="121"/>
      <c r="CP15" s="126"/>
      <c r="CQ15" s="90"/>
      <c r="CR15" s="117"/>
      <c r="CS15" s="118" t="str">
        <f>+IF(CX13="要相談","JIS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CT15" s="119"/>
      <c r="CU15" s="119"/>
      <c r="CV15" s="119"/>
      <c r="CW15" s="119"/>
      <c r="CX15" s="119"/>
      <c r="CY15" s="119"/>
      <c r="CZ15" s="119"/>
      <c r="DA15" s="119"/>
      <c r="DB15" s="119"/>
      <c r="DC15" s="119"/>
      <c r="DD15" s="119"/>
      <c r="DE15" s="121"/>
    </row>
    <row r="16" spans="3:109" ht="15.75" customHeight="1" x14ac:dyDescent="0.4">
      <c r="C16" s="140"/>
      <c r="D16" s="141"/>
      <c r="E16" s="157"/>
      <c r="F16" s="157"/>
      <c r="G16" s="157"/>
      <c r="H16" s="157"/>
      <c r="I16" s="157"/>
      <c r="J16" s="157"/>
      <c r="K16" s="157"/>
      <c r="L16" s="157"/>
      <c r="M16" s="157"/>
      <c r="N16" s="157"/>
      <c r="O16" s="157"/>
      <c r="P16" s="157"/>
      <c r="Q16" s="157"/>
      <c r="R16" s="157"/>
      <c r="S16" s="158"/>
      <c r="T16" s="159"/>
      <c r="V16" s="126"/>
      <c r="W16" s="90"/>
      <c r="X16" s="99" t="s">
        <v>100</v>
      </c>
      <c r="Y16" s="99"/>
      <c r="Z16" s="99"/>
      <c r="AA16" s="99"/>
      <c r="AB16" s="99"/>
      <c r="AC16" s="99"/>
      <c r="AD16" s="100" t="s">
        <v>74</v>
      </c>
      <c r="AE16" s="101"/>
      <c r="AF16" s="102"/>
      <c r="AG16" s="102"/>
      <c r="AH16" s="36" t="s">
        <v>106</v>
      </c>
      <c r="AI16" s="36"/>
      <c r="AJ16" s="36"/>
      <c r="AK16" s="37"/>
      <c r="AN16" s="126"/>
      <c r="AO16" s="90"/>
      <c r="AP16" s="99" t="s">
        <v>100</v>
      </c>
      <c r="AQ16" s="99"/>
      <c r="AR16" s="99"/>
      <c r="AS16" s="99"/>
      <c r="AT16" s="99"/>
      <c r="AU16" s="99"/>
      <c r="AV16" s="100" t="s">
        <v>74</v>
      </c>
      <c r="AW16" s="101"/>
      <c r="AX16" s="102"/>
      <c r="AY16" s="102"/>
      <c r="AZ16" s="36" t="s">
        <v>106</v>
      </c>
      <c r="BA16" s="36"/>
      <c r="BB16" s="36"/>
      <c r="BC16" s="37"/>
      <c r="BF16" s="126"/>
      <c r="BG16" s="90"/>
      <c r="BH16" s="99" t="s">
        <v>100</v>
      </c>
      <c r="BI16" s="99"/>
      <c r="BJ16" s="99"/>
      <c r="BK16" s="99"/>
      <c r="BL16" s="99"/>
      <c r="BM16" s="99"/>
      <c r="BN16" s="100" t="s">
        <v>74</v>
      </c>
      <c r="BO16" s="101"/>
      <c r="BP16" s="102"/>
      <c r="BQ16" s="102"/>
      <c r="BR16" s="36" t="s">
        <v>106</v>
      </c>
      <c r="BS16" s="36"/>
      <c r="BT16" s="36"/>
      <c r="BU16" s="37"/>
      <c r="BX16" s="126"/>
      <c r="BY16" s="90"/>
      <c r="BZ16" s="99" t="s">
        <v>100</v>
      </c>
      <c r="CA16" s="99"/>
      <c r="CB16" s="99"/>
      <c r="CC16" s="99"/>
      <c r="CD16" s="99"/>
      <c r="CE16" s="99"/>
      <c r="CF16" s="100" t="s">
        <v>74</v>
      </c>
      <c r="CG16" s="101"/>
      <c r="CH16" s="102"/>
      <c r="CI16" s="102"/>
      <c r="CJ16" s="36" t="s">
        <v>106</v>
      </c>
      <c r="CK16" s="36"/>
      <c r="CL16" s="36"/>
      <c r="CM16" s="37"/>
      <c r="CP16" s="126"/>
      <c r="CQ16" s="90"/>
      <c r="CR16" s="99" t="s">
        <v>100</v>
      </c>
      <c r="CS16" s="99"/>
      <c r="CT16" s="99"/>
      <c r="CU16" s="99"/>
      <c r="CV16" s="99"/>
      <c r="CW16" s="99"/>
      <c r="CX16" s="100" t="s">
        <v>74</v>
      </c>
      <c r="CY16" s="101"/>
      <c r="CZ16" s="102"/>
      <c r="DA16" s="102"/>
      <c r="DB16" s="36" t="s">
        <v>106</v>
      </c>
      <c r="DC16" s="36"/>
      <c r="DD16" s="36"/>
      <c r="DE16" s="37"/>
    </row>
    <row r="17" spans="3:110" ht="15.75" customHeight="1" x14ac:dyDescent="0.4">
      <c r="C17" s="138" t="s">
        <v>15</v>
      </c>
      <c r="D17" s="139"/>
      <c r="E17" s="24" t="s">
        <v>7</v>
      </c>
      <c r="F17" s="165"/>
      <c r="G17" s="165"/>
      <c r="H17" s="165"/>
      <c r="I17" s="165"/>
      <c r="J17" s="165"/>
      <c r="K17" s="165"/>
      <c r="L17" s="165"/>
      <c r="M17" s="25" t="s">
        <v>10</v>
      </c>
      <c r="N17" s="142"/>
      <c r="O17" s="142"/>
      <c r="P17" s="142"/>
      <c r="Q17" s="142"/>
      <c r="R17" s="142"/>
      <c r="S17" s="143"/>
      <c r="T17" s="144"/>
      <c r="V17" s="126"/>
      <c r="W17" s="90"/>
      <c r="X17" s="103" t="s">
        <v>102</v>
      </c>
      <c r="Y17" s="104"/>
      <c r="Z17" s="104"/>
      <c r="AA17" s="104"/>
      <c r="AB17" s="107" t="str">
        <f>IF(X19="特注品","JIS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AC17" s="108"/>
      <c r="AD17" s="108"/>
      <c r="AE17" s="108"/>
      <c r="AF17" s="108"/>
      <c r="AG17" s="108"/>
      <c r="AH17" s="108"/>
      <c r="AI17" s="108"/>
      <c r="AJ17" s="108"/>
      <c r="AK17" s="109"/>
      <c r="AL17" s="26"/>
      <c r="AN17" s="126"/>
      <c r="AO17" s="90"/>
      <c r="AP17" s="103" t="s">
        <v>102</v>
      </c>
      <c r="AQ17" s="104"/>
      <c r="AR17" s="104"/>
      <c r="AS17" s="104"/>
      <c r="AT17" s="107" t="str">
        <f>IF(AP19="特注品","JIS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AU17" s="108"/>
      <c r="AV17" s="108"/>
      <c r="AW17" s="108"/>
      <c r="AX17" s="108"/>
      <c r="AY17" s="108"/>
      <c r="AZ17" s="108"/>
      <c r="BA17" s="108"/>
      <c r="BB17" s="108"/>
      <c r="BC17" s="109"/>
      <c r="BD17" s="26"/>
      <c r="BF17" s="126"/>
      <c r="BG17" s="90"/>
      <c r="BH17" s="103" t="s">
        <v>102</v>
      </c>
      <c r="BI17" s="104"/>
      <c r="BJ17" s="104"/>
      <c r="BK17" s="104"/>
      <c r="BL17" s="107" t="str">
        <f>IF(BH19="特注品","JIS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BM17" s="108"/>
      <c r="BN17" s="108"/>
      <c r="BO17" s="108"/>
      <c r="BP17" s="108"/>
      <c r="BQ17" s="108"/>
      <c r="BR17" s="108"/>
      <c r="BS17" s="108"/>
      <c r="BT17" s="108"/>
      <c r="BU17" s="109"/>
      <c r="BV17" s="26"/>
      <c r="BX17" s="126"/>
      <c r="BY17" s="90"/>
      <c r="BZ17" s="103" t="s">
        <v>102</v>
      </c>
      <c r="CA17" s="104"/>
      <c r="CB17" s="104"/>
      <c r="CC17" s="104"/>
      <c r="CD17" s="107" t="str">
        <f>IF(BZ19="特注品","JIS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CE17" s="108"/>
      <c r="CF17" s="108"/>
      <c r="CG17" s="108"/>
      <c r="CH17" s="108"/>
      <c r="CI17" s="108"/>
      <c r="CJ17" s="108"/>
      <c r="CK17" s="108"/>
      <c r="CL17" s="108"/>
      <c r="CM17" s="109"/>
      <c r="CN17" s="26"/>
      <c r="CP17" s="126"/>
      <c r="CQ17" s="90"/>
      <c r="CR17" s="103" t="s">
        <v>102</v>
      </c>
      <c r="CS17" s="104"/>
      <c r="CT17" s="104"/>
      <c r="CU17" s="104"/>
      <c r="CV17" s="107" t="str">
        <f>IF(CR19="特注品","JIS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CW17" s="108"/>
      <c r="CX17" s="108"/>
      <c r="CY17" s="108"/>
      <c r="CZ17" s="108"/>
      <c r="DA17" s="108"/>
      <c r="DB17" s="108"/>
      <c r="DC17" s="108"/>
      <c r="DD17" s="108"/>
      <c r="DE17" s="109"/>
      <c r="DF17" s="26"/>
    </row>
    <row r="18" spans="3:110" ht="15.75" customHeight="1" x14ac:dyDescent="0.4">
      <c r="C18" s="140"/>
      <c r="D18" s="141"/>
      <c r="E18" s="157"/>
      <c r="F18" s="157"/>
      <c r="G18" s="157"/>
      <c r="H18" s="157"/>
      <c r="I18" s="157"/>
      <c r="J18" s="157"/>
      <c r="K18" s="157"/>
      <c r="L18" s="157"/>
      <c r="M18" s="27" t="s">
        <v>11</v>
      </c>
      <c r="N18" s="157"/>
      <c r="O18" s="157"/>
      <c r="P18" s="157"/>
      <c r="Q18" s="157"/>
      <c r="R18" s="157"/>
      <c r="S18" s="158"/>
      <c r="T18" s="159"/>
      <c r="V18" s="126"/>
      <c r="W18" s="90"/>
      <c r="X18" s="105"/>
      <c r="Y18" s="106"/>
      <c r="Z18" s="106"/>
      <c r="AA18" s="106"/>
      <c r="AB18" s="107"/>
      <c r="AC18" s="108"/>
      <c r="AD18" s="108"/>
      <c r="AE18" s="108"/>
      <c r="AF18" s="108"/>
      <c r="AG18" s="108"/>
      <c r="AH18" s="108"/>
      <c r="AI18" s="108"/>
      <c r="AJ18" s="108"/>
      <c r="AK18" s="109"/>
      <c r="AL18" s="26"/>
      <c r="AN18" s="126"/>
      <c r="AO18" s="90"/>
      <c r="AP18" s="105"/>
      <c r="AQ18" s="106"/>
      <c r="AR18" s="106"/>
      <c r="AS18" s="106"/>
      <c r="AT18" s="107"/>
      <c r="AU18" s="108"/>
      <c r="AV18" s="108"/>
      <c r="AW18" s="108"/>
      <c r="AX18" s="108"/>
      <c r="AY18" s="108"/>
      <c r="AZ18" s="108"/>
      <c r="BA18" s="108"/>
      <c r="BB18" s="108"/>
      <c r="BC18" s="109"/>
      <c r="BD18" s="26"/>
      <c r="BF18" s="126"/>
      <c r="BG18" s="90"/>
      <c r="BH18" s="105"/>
      <c r="BI18" s="106"/>
      <c r="BJ18" s="106"/>
      <c r="BK18" s="106"/>
      <c r="BL18" s="107"/>
      <c r="BM18" s="108"/>
      <c r="BN18" s="108"/>
      <c r="BO18" s="108"/>
      <c r="BP18" s="108"/>
      <c r="BQ18" s="108"/>
      <c r="BR18" s="108"/>
      <c r="BS18" s="108"/>
      <c r="BT18" s="108"/>
      <c r="BU18" s="109"/>
      <c r="BV18" s="26"/>
      <c r="BX18" s="126"/>
      <c r="BY18" s="90"/>
      <c r="BZ18" s="105"/>
      <c r="CA18" s="106"/>
      <c r="CB18" s="106"/>
      <c r="CC18" s="106"/>
      <c r="CD18" s="107"/>
      <c r="CE18" s="108"/>
      <c r="CF18" s="108"/>
      <c r="CG18" s="108"/>
      <c r="CH18" s="108"/>
      <c r="CI18" s="108"/>
      <c r="CJ18" s="108"/>
      <c r="CK18" s="108"/>
      <c r="CL18" s="108"/>
      <c r="CM18" s="109"/>
      <c r="CN18" s="26"/>
      <c r="CP18" s="126"/>
      <c r="CQ18" s="90"/>
      <c r="CR18" s="105"/>
      <c r="CS18" s="106"/>
      <c r="CT18" s="106"/>
      <c r="CU18" s="106"/>
      <c r="CV18" s="107"/>
      <c r="CW18" s="108"/>
      <c r="CX18" s="108"/>
      <c r="CY18" s="108"/>
      <c r="CZ18" s="108"/>
      <c r="DA18" s="108"/>
      <c r="DB18" s="108"/>
      <c r="DC18" s="108"/>
      <c r="DD18" s="108"/>
      <c r="DE18" s="109"/>
      <c r="DF18" s="26"/>
    </row>
    <row r="19" spans="3:110" ht="15.75" customHeight="1" x14ac:dyDescent="0.4">
      <c r="C19" s="138" t="s">
        <v>12</v>
      </c>
      <c r="D19" s="139"/>
      <c r="E19" s="139" t="s">
        <v>13</v>
      </c>
      <c r="F19" s="139"/>
      <c r="G19" s="142"/>
      <c r="H19" s="142"/>
      <c r="I19" s="142"/>
      <c r="J19" s="142"/>
      <c r="K19" s="142"/>
      <c r="L19" s="142"/>
      <c r="M19" s="142"/>
      <c r="N19" s="142"/>
      <c r="O19" s="142"/>
      <c r="P19" s="142"/>
      <c r="Q19" s="142"/>
      <c r="R19" s="142"/>
      <c r="S19" s="143"/>
      <c r="T19" s="144"/>
      <c r="V19" s="126"/>
      <c r="W19" s="90"/>
      <c r="X19" s="113" t="str">
        <f>+IF(AB5='リスト(印刷不要)'!$C$6,IF(OR(AF12="",AF12=0,AF12&gt;=AD14),IF(AND(AA11&gt;=AD13,AA12&gt;=AD14,OR(X22="",X22=0),OR(X26="",X26=0)),IF(AB8='リスト(印刷不要)'!$O$6,"ABR JIS規格長さ","ABM JIS規格長さ"),"特注品"),"特注品"),"特注品")</f>
        <v>ABR JIS規格長さ</v>
      </c>
      <c r="Y19" s="113"/>
      <c r="Z19" s="113"/>
      <c r="AA19" s="113"/>
      <c r="AB19" s="110"/>
      <c r="AC19" s="111"/>
      <c r="AD19" s="111"/>
      <c r="AE19" s="111"/>
      <c r="AF19" s="111"/>
      <c r="AG19" s="111"/>
      <c r="AH19" s="111"/>
      <c r="AI19" s="111"/>
      <c r="AJ19" s="111"/>
      <c r="AK19" s="112"/>
      <c r="AN19" s="126"/>
      <c r="AO19" s="90"/>
      <c r="AP19" s="113" t="str">
        <f>+IF(AT5='リスト(印刷不要)'!$C$6,IF(OR(AX12="",AX12=0,AX12&gt;=AV14),IF(AND(AS11&gt;=AV13,AS12&gt;=AV14,OR(AP22="",AP22=0),OR(AP26="",AP26=0)),IF(AT8='リスト(印刷不要)'!$O$6,"ABR JIS規格長さ","ABM JIS規格長さ"),"特注品"),"特注品"),"特注品")</f>
        <v>ABR JIS規格長さ</v>
      </c>
      <c r="AQ19" s="113"/>
      <c r="AR19" s="113"/>
      <c r="AS19" s="113"/>
      <c r="AT19" s="110"/>
      <c r="AU19" s="111"/>
      <c r="AV19" s="111"/>
      <c r="AW19" s="111"/>
      <c r="AX19" s="111"/>
      <c r="AY19" s="111"/>
      <c r="AZ19" s="111"/>
      <c r="BA19" s="111"/>
      <c r="BB19" s="111"/>
      <c r="BC19" s="112"/>
      <c r="BF19" s="126"/>
      <c r="BG19" s="90"/>
      <c r="BH19" s="113" t="str">
        <f>+IF(BL5='リスト(印刷不要)'!$C$6,IF(OR(BP12="",BP12=0,BP12&gt;=BN14),IF(AND(BK11&gt;=BN13,BK12&gt;=BN14,OR(BH22="",BH22=0),OR(BH26="",BH26=0)),IF(BL8='リスト(印刷不要)'!$O$6,"ABR JIS規格長さ","ABM JIS規格長さ"),"特注品"),"特注品"),"特注品")</f>
        <v>ABR JIS規格長さ</v>
      </c>
      <c r="BI19" s="113"/>
      <c r="BJ19" s="113"/>
      <c r="BK19" s="113"/>
      <c r="BL19" s="110"/>
      <c r="BM19" s="111"/>
      <c r="BN19" s="111"/>
      <c r="BO19" s="111"/>
      <c r="BP19" s="111"/>
      <c r="BQ19" s="111"/>
      <c r="BR19" s="111"/>
      <c r="BS19" s="111"/>
      <c r="BT19" s="111"/>
      <c r="BU19" s="112"/>
      <c r="BX19" s="126"/>
      <c r="BY19" s="90"/>
      <c r="BZ19" s="113" t="str">
        <f>+IF(CD5='リスト(印刷不要)'!$C$6,IF(OR(CH12="",CH12=0,CH12&gt;=CF14),IF(AND(CC11&gt;=CF13,CC12&gt;=CF14,OR(BZ22="",BZ22=0),OR(BZ26="",BZ26=0)),IF(CD8='リスト(印刷不要)'!$O$6,"ABR JIS規格長さ","ABM JIS規格長さ"),"特注品"),"特注品"),"特注品")</f>
        <v>ABR JIS規格長さ</v>
      </c>
      <c r="CA19" s="113"/>
      <c r="CB19" s="113"/>
      <c r="CC19" s="113"/>
      <c r="CD19" s="110"/>
      <c r="CE19" s="111"/>
      <c r="CF19" s="111"/>
      <c r="CG19" s="111"/>
      <c r="CH19" s="111"/>
      <c r="CI19" s="111"/>
      <c r="CJ19" s="111"/>
      <c r="CK19" s="111"/>
      <c r="CL19" s="111"/>
      <c r="CM19" s="112"/>
      <c r="CP19" s="126"/>
      <c r="CQ19" s="90"/>
      <c r="CR19" s="113" t="str">
        <f>+IF(CV5='リスト(印刷不要)'!$C$6,IF(OR(CZ12="",CZ12=0,CZ12&gt;=CX14),IF(AND(CU11&gt;=CX13,CU12&gt;=CX14,OR(CR22="",CR22=0),OR(CR26="",CR26=0)),IF(CV8='リスト(印刷不要)'!$O$6,"ABR JIS規格長さ","ABM JIS規格長さ"),"特注品"),"特注品"),"特注品")</f>
        <v>ABR JIS規格長さ</v>
      </c>
      <c r="CS19" s="113"/>
      <c r="CT19" s="113"/>
      <c r="CU19" s="113"/>
      <c r="CV19" s="110"/>
      <c r="CW19" s="111"/>
      <c r="CX19" s="111"/>
      <c r="CY19" s="111"/>
      <c r="CZ19" s="111"/>
      <c r="DA19" s="111"/>
      <c r="DB19" s="111"/>
      <c r="DC19" s="111"/>
      <c r="DD19" s="111"/>
      <c r="DE19" s="112"/>
    </row>
    <row r="20" spans="3:110" ht="15.75" customHeight="1" x14ac:dyDescent="0.4">
      <c r="C20" s="163"/>
      <c r="D20" s="164"/>
      <c r="E20" s="164" t="s">
        <v>14</v>
      </c>
      <c r="F20" s="164"/>
      <c r="G20" s="171"/>
      <c r="H20" s="171"/>
      <c r="I20" s="171"/>
      <c r="J20" s="171"/>
      <c r="K20" s="171"/>
      <c r="L20" s="171"/>
      <c r="M20" s="171"/>
      <c r="N20" s="171"/>
      <c r="O20" s="171"/>
      <c r="P20" s="171"/>
      <c r="Q20" s="171"/>
      <c r="R20" s="171"/>
      <c r="S20" s="172"/>
      <c r="T20" s="173"/>
      <c r="V20" s="126"/>
      <c r="W20" s="90" t="s">
        <v>31</v>
      </c>
      <c r="X20" s="91" t="s">
        <v>110</v>
      </c>
      <c r="Y20" s="92"/>
      <c r="Z20" s="92"/>
      <c r="AA20" s="92"/>
      <c r="AB20" s="57" t="str">
        <f>+IF(X19="特注品","ナットの個数を入力してください","JIS B 1220:2015によるセット品のためナット個数の入力不要です")</f>
        <v>JIS B 1220:2015によるセット品のためナット個数の入力不要です</v>
      </c>
      <c r="AC20" s="57"/>
      <c r="AD20" s="60"/>
      <c r="AE20" s="60"/>
      <c r="AF20" s="57"/>
      <c r="AG20" s="57"/>
      <c r="AH20" s="57"/>
      <c r="AI20" s="57"/>
      <c r="AJ20" s="57"/>
      <c r="AK20" s="58"/>
      <c r="AN20" s="126"/>
      <c r="AO20" s="90" t="s">
        <v>31</v>
      </c>
      <c r="AP20" s="91" t="s">
        <v>110</v>
      </c>
      <c r="AQ20" s="92"/>
      <c r="AR20" s="92"/>
      <c r="AS20" s="92"/>
      <c r="AT20" s="57" t="str">
        <f>+IF(AP19="特注品","ナットの個数を入力してください","JIS B 1220:2015によるセット品のためナット個数の入力不要です")</f>
        <v>JIS B 1220:2015によるセット品のためナット個数の入力不要です</v>
      </c>
      <c r="AU20" s="57"/>
      <c r="AV20" s="60"/>
      <c r="AW20" s="60"/>
      <c r="AX20" s="57"/>
      <c r="AY20" s="57"/>
      <c r="AZ20" s="57"/>
      <c r="BA20" s="57"/>
      <c r="BB20" s="57"/>
      <c r="BC20" s="58"/>
      <c r="BF20" s="126"/>
      <c r="BG20" s="90" t="s">
        <v>31</v>
      </c>
      <c r="BH20" s="91" t="s">
        <v>110</v>
      </c>
      <c r="BI20" s="92"/>
      <c r="BJ20" s="92"/>
      <c r="BK20" s="92"/>
      <c r="BL20" s="57" t="str">
        <f>+IF(BH19="特注品","ナットの個数を入力してください","JIS B 1220:2015によるセット品のためナット個数の入力不要です")</f>
        <v>JIS B 1220:2015によるセット品のためナット個数の入力不要です</v>
      </c>
      <c r="BM20" s="57"/>
      <c r="BN20" s="60"/>
      <c r="BO20" s="60"/>
      <c r="BP20" s="57"/>
      <c r="BQ20" s="57"/>
      <c r="BR20" s="57"/>
      <c r="BS20" s="57"/>
      <c r="BT20" s="57"/>
      <c r="BU20" s="58"/>
      <c r="BX20" s="126"/>
      <c r="BY20" s="90" t="s">
        <v>31</v>
      </c>
      <c r="BZ20" s="91" t="s">
        <v>110</v>
      </c>
      <c r="CA20" s="92"/>
      <c r="CB20" s="92"/>
      <c r="CC20" s="92"/>
      <c r="CD20" s="57" t="str">
        <f>+IF(BZ19="特注品","ナットの個数を入力してください","JIS B 1220:2015によるセット品のためナット個数の入力不要です")</f>
        <v>JIS B 1220:2015によるセット品のためナット個数の入力不要です</v>
      </c>
      <c r="CE20" s="57"/>
      <c r="CF20" s="60"/>
      <c r="CG20" s="60"/>
      <c r="CH20" s="57"/>
      <c r="CI20" s="57"/>
      <c r="CJ20" s="57"/>
      <c r="CK20" s="57"/>
      <c r="CL20" s="57"/>
      <c r="CM20" s="58"/>
      <c r="CP20" s="126"/>
      <c r="CQ20" s="90" t="s">
        <v>31</v>
      </c>
      <c r="CR20" s="91" t="s">
        <v>110</v>
      </c>
      <c r="CS20" s="92"/>
      <c r="CT20" s="92"/>
      <c r="CU20" s="92"/>
      <c r="CV20" s="57" t="str">
        <f>+IF(CR19="特注品","ナットの個数を入力してください","JIS B 1220:2015によるセット品のためナット個数の入力不要です")</f>
        <v>JIS B 1220:2015によるセット品のためナット個数の入力不要です</v>
      </c>
      <c r="CW20" s="57"/>
      <c r="CX20" s="60"/>
      <c r="CY20" s="60"/>
      <c r="CZ20" s="57"/>
      <c r="DA20" s="57"/>
      <c r="DB20" s="57"/>
      <c r="DC20" s="57"/>
      <c r="DD20" s="57"/>
      <c r="DE20" s="58"/>
    </row>
    <row r="21" spans="3:110" ht="15.75" customHeight="1" x14ac:dyDescent="0.4">
      <c r="C21" s="163"/>
      <c r="D21" s="164"/>
      <c r="E21" s="164" t="s">
        <v>15</v>
      </c>
      <c r="F21" s="164"/>
      <c r="G21" s="171"/>
      <c r="H21" s="171"/>
      <c r="I21" s="171"/>
      <c r="J21" s="171"/>
      <c r="K21" s="171"/>
      <c r="L21" s="171"/>
      <c r="M21" s="28" t="s">
        <v>10</v>
      </c>
      <c r="N21" s="171"/>
      <c r="O21" s="171"/>
      <c r="P21" s="171"/>
      <c r="Q21" s="171"/>
      <c r="R21" s="171"/>
      <c r="S21" s="172"/>
      <c r="T21" s="173"/>
      <c r="V21" s="126"/>
      <c r="W21" s="90"/>
      <c r="X21" s="93">
        <f>+IF(AB5='リスト(印刷不要)'!$C$6,AB6*4,"下欄入力")</f>
        <v>0</v>
      </c>
      <c r="Y21" s="93"/>
      <c r="Z21" s="93"/>
      <c r="AA21" s="59" t="s">
        <v>112</v>
      </c>
      <c r="AB21" s="42" t="s">
        <v>132</v>
      </c>
      <c r="AC21" s="42"/>
      <c r="AD21" s="42"/>
      <c r="AE21" s="42"/>
      <c r="AF21" s="42"/>
      <c r="AG21" s="42"/>
      <c r="AH21" s="42"/>
      <c r="AI21" s="42"/>
      <c r="AJ21" s="42"/>
      <c r="AK21" s="41"/>
      <c r="AN21" s="126"/>
      <c r="AO21" s="90"/>
      <c r="AP21" s="93">
        <f>+IF(AT5='リスト(印刷不要)'!$C$6,AT6*4,"下欄入力")</f>
        <v>0</v>
      </c>
      <c r="AQ21" s="93"/>
      <c r="AR21" s="93"/>
      <c r="AS21" s="59" t="s">
        <v>112</v>
      </c>
      <c r="AT21" s="42" t="s">
        <v>132</v>
      </c>
      <c r="AU21" s="42"/>
      <c r="AV21" s="42"/>
      <c r="AW21" s="42"/>
      <c r="AX21" s="42"/>
      <c r="AY21" s="42"/>
      <c r="AZ21" s="42"/>
      <c r="BA21" s="42"/>
      <c r="BB21" s="42"/>
      <c r="BC21" s="41"/>
      <c r="BF21" s="126"/>
      <c r="BG21" s="90"/>
      <c r="BH21" s="93">
        <f>+IF(BL5='リスト(印刷不要)'!$C$6,BL6*4,"下欄入力")</f>
        <v>0</v>
      </c>
      <c r="BI21" s="93"/>
      <c r="BJ21" s="93"/>
      <c r="BK21" s="59" t="s">
        <v>112</v>
      </c>
      <c r="BL21" s="42" t="s">
        <v>132</v>
      </c>
      <c r="BM21" s="42"/>
      <c r="BN21" s="42"/>
      <c r="BO21" s="42"/>
      <c r="BP21" s="42"/>
      <c r="BQ21" s="42"/>
      <c r="BR21" s="42"/>
      <c r="BS21" s="42"/>
      <c r="BT21" s="42"/>
      <c r="BU21" s="41"/>
      <c r="BX21" s="126"/>
      <c r="BY21" s="90"/>
      <c r="BZ21" s="93">
        <f>+IF(CD5='リスト(印刷不要)'!$C$6,CD6*4,"下欄入力")</f>
        <v>0</v>
      </c>
      <c r="CA21" s="93"/>
      <c r="CB21" s="93"/>
      <c r="CC21" s="59" t="s">
        <v>112</v>
      </c>
      <c r="CD21" s="42" t="s">
        <v>132</v>
      </c>
      <c r="CE21" s="42"/>
      <c r="CF21" s="42"/>
      <c r="CG21" s="42"/>
      <c r="CH21" s="42"/>
      <c r="CI21" s="42"/>
      <c r="CJ21" s="42"/>
      <c r="CK21" s="42"/>
      <c r="CL21" s="42"/>
      <c r="CM21" s="41"/>
      <c r="CP21" s="126"/>
      <c r="CQ21" s="90"/>
      <c r="CR21" s="93">
        <f>+IF(CV5='リスト(印刷不要)'!$C$6,CV6*4,"下欄入力")</f>
        <v>0</v>
      </c>
      <c r="CS21" s="93"/>
      <c r="CT21" s="93"/>
      <c r="CU21" s="59" t="s">
        <v>112</v>
      </c>
      <c r="CV21" s="42" t="s">
        <v>132</v>
      </c>
      <c r="CW21" s="42"/>
      <c r="CX21" s="42"/>
      <c r="CY21" s="42"/>
      <c r="CZ21" s="42"/>
      <c r="DA21" s="42"/>
      <c r="DB21" s="42"/>
      <c r="DC21" s="42"/>
      <c r="DD21" s="42"/>
      <c r="DE21" s="41"/>
    </row>
    <row r="22" spans="3:110" ht="15.75" customHeight="1" x14ac:dyDescent="0.4">
      <c r="C22" s="163"/>
      <c r="D22" s="164"/>
      <c r="E22" s="164" t="s">
        <v>8</v>
      </c>
      <c r="F22" s="164"/>
      <c r="G22" s="29" t="s">
        <v>9</v>
      </c>
      <c r="H22" s="171"/>
      <c r="I22" s="171"/>
      <c r="J22" s="171"/>
      <c r="K22" s="171"/>
      <c r="L22" s="171"/>
      <c r="M22" s="171"/>
      <c r="N22" s="171"/>
      <c r="O22" s="171"/>
      <c r="P22" s="171"/>
      <c r="Q22" s="171"/>
      <c r="R22" s="171"/>
      <c r="S22" s="172"/>
      <c r="T22" s="173"/>
      <c r="V22" s="126"/>
      <c r="W22" s="90"/>
      <c r="X22" s="94">
        <v>0</v>
      </c>
      <c r="Y22" s="94"/>
      <c r="Z22" s="94"/>
      <c r="AA22" s="59" t="s">
        <v>112</v>
      </c>
      <c r="AB22" s="42" t="s">
        <v>140</v>
      </c>
      <c r="AC22" s="42"/>
      <c r="AD22" s="42"/>
      <c r="AE22" s="42"/>
      <c r="AF22" s="42"/>
      <c r="AG22" s="42"/>
      <c r="AH22" s="42"/>
      <c r="AI22" s="42"/>
      <c r="AJ22" s="42"/>
      <c r="AK22" s="41"/>
      <c r="AN22" s="126"/>
      <c r="AO22" s="90"/>
      <c r="AP22" s="94">
        <v>0</v>
      </c>
      <c r="AQ22" s="94"/>
      <c r="AR22" s="94"/>
      <c r="AS22" s="59" t="s">
        <v>112</v>
      </c>
      <c r="AT22" s="42" t="s">
        <v>140</v>
      </c>
      <c r="AU22" s="42"/>
      <c r="AV22" s="42"/>
      <c r="AW22" s="42"/>
      <c r="AX22" s="42"/>
      <c r="AY22" s="42"/>
      <c r="AZ22" s="42"/>
      <c r="BA22" s="42"/>
      <c r="BB22" s="42"/>
      <c r="BC22" s="41"/>
      <c r="BF22" s="126"/>
      <c r="BG22" s="90"/>
      <c r="BH22" s="94">
        <v>0</v>
      </c>
      <c r="BI22" s="94"/>
      <c r="BJ22" s="94"/>
      <c r="BK22" s="59" t="s">
        <v>112</v>
      </c>
      <c r="BL22" s="42" t="s">
        <v>140</v>
      </c>
      <c r="BM22" s="42"/>
      <c r="BN22" s="42"/>
      <c r="BO22" s="42"/>
      <c r="BP22" s="42"/>
      <c r="BQ22" s="42"/>
      <c r="BR22" s="42"/>
      <c r="BS22" s="42"/>
      <c r="BT22" s="42"/>
      <c r="BU22" s="41"/>
      <c r="BX22" s="126"/>
      <c r="BY22" s="90"/>
      <c r="BZ22" s="94">
        <v>0</v>
      </c>
      <c r="CA22" s="94"/>
      <c r="CB22" s="94"/>
      <c r="CC22" s="59" t="s">
        <v>112</v>
      </c>
      <c r="CD22" s="42" t="s">
        <v>140</v>
      </c>
      <c r="CE22" s="42"/>
      <c r="CF22" s="42"/>
      <c r="CG22" s="42"/>
      <c r="CH22" s="42"/>
      <c r="CI22" s="42"/>
      <c r="CJ22" s="42"/>
      <c r="CK22" s="42"/>
      <c r="CL22" s="42"/>
      <c r="CM22" s="41"/>
      <c r="CP22" s="126"/>
      <c r="CQ22" s="90"/>
      <c r="CR22" s="94">
        <v>0</v>
      </c>
      <c r="CS22" s="94"/>
      <c r="CT22" s="94"/>
      <c r="CU22" s="59" t="s">
        <v>112</v>
      </c>
      <c r="CV22" s="42" t="s">
        <v>140</v>
      </c>
      <c r="CW22" s="42"/>
      <c r="CX22" s="42"/>
      <c r="CY22" s="42"/>
      <c r="CZ22" s="42"/>
      <c r="DA22" s="42"/>
      <c r="DB22" s="42"/>
      <c r="DC22" s="42"/>
      <c r="DD22" s="42"/>
      <c r="DE22" s="41"/>
    </row>
    <row r="23" spans="3:110" ht="15.75" customHeight="1" x14ac:dyDescent="0.4">
      <c r="C23" s="163"/>
      <c r="D23" s="164"/>
      <c r="E23" s="164"/>
      <c r="F23" s="164"/>
      <c r="G23" s="22" t="s">
        <v>7</v>
      </c>
      <c r="H23" s="160"/>
      <c r="I23" s="160"/>
      <c r="J23" s="160"/>
      <c r="K23" s="160"/>
      <c r="L23" s="160"/>
      <c r="M23" s="160"/>
      <c r="N23" s="160"/>
      <c r="O23" s="160"/>
      <c r="P23" s="160"/>
      <c r="Q23" s="160"/>
      <c r="R23" s="160"/>
      <c r="S23" s="161"/>
      <c r="T23" s="162"/>
      <c r="V23" s="126"/>
      <c r="W23" s="90"/>
      <c r="X23" s="95" t="s">
        <v>117</v>
      </c>
      <c r="Y23" s="95"/>
      <c r="Z23" s="95"/>
      <c r="AA23" s="95"/>
      <c r="AB23" s="95" t="s">
        <v>105</v>
      </c>
      <c r="AC23" s="95"/>
      <c r="AD23" s="55">
        <f>+VLOOKUP(Z10,'リスト(印刷不要)'!$R$6:$U$30,2,FALSE)</f>
        <v>16</v>
      </c>
      <c r="AE23" s="95" t="s">
        <v>103</v>
      </c>
      <c r="AF23" s="95"/>
      <c r="AG23" s="55">
        <f>+VLOOKUP(Z10,'リスト(印刷不要)'!$R$6:$U$30,3,FALSE)</f>
        <v>30</v>
      </c>
      <c r="AH23" s="95" t="s">
        <v>104</v>
      </c>
      <c r="AI23" s="95"/>
      <c r="AJ23" s="55">
        <f>+VLOOKUP(Z10,'リスト(印刷不要)'!$R$6:$U$30,4,FALSE)</f>
        <v>34.6</v>
      </c>
      <c r="AK23" s="56"/>
      <c r="AN23" s="126"/>
      <c r="AO23" s="90"/>
      <c r="AP23" s="95" t="s">
        <v>117</v>
      </c>
      <c r="AQ23" s="95"/>
      <c r="AR23" s="95"/>
      <c r="AS23" s="95"/>
      <c r="AT23" s="95" t="s">
        <v>105</v>
      </c>
      <c r="AU23" s="95"/>
      <c r="AV23" s="55">
        <f>+VLOOKUP(AR10,'リスト(印刷不要)'!$R$6:$U$30,2,FALSE)</f>
        <v>16</v>
      </c>
      <c r="AW23" s="95" t="s">
        <v>103</v>
      </c>
      <c r="AX23" s="95"/>
      <c r="AY23" s="55">
        <f>+VLOOKUP(AR10,'リスト(印刷不要)'!$R$6:$U$30,3,FALSE)</f>
        <v>30</v>
      </c>
      <c r="AZ23" s="95" t="s">
        <v>104</v>
      </c>
      <c r="BA23" s="95"/>
      <c r="BB23" s="55">
        <f>+VLOOKUP(AR10,'リスト(印刷不要)'!$R$6:$U$30,4,FALSE)</f>
        <v>34.6</v>
      </c>
      <c r="BC23" s="56"/>
      <c r="BF23" s="126"/>
      <c r="BG23" s="90"/>
      <c r="BH23" s="95" t="s">
        <v>117</v>
      </c>
      <c r="BI23" s="95"/>
      <c r="BJ23" s="95"/>
      <c r="BK23" s="95"/>
      <c r="BL23" s="95" t="s">
        <v>105</v>
      </c>
      <c r="BM23" s="95"/>
      <c r="BN23" s="55">
        <f>+VLOOKUP(BJ10,'リスト(印刷不要)'!$R$6:$U$30,2,FALSE)</f>
        <v>16</v>
      </c>
      <c r="BO23" s="95" t="s">
        <v>103</v>
      </c>
      <c r="BP23" s="95"/>
      <c r="BQ23" s="55">
        <f>+VLOOKUP(BJ10,'リスト(印刷不要)'!$R$6:$U$30,3,FALSE)</f>
        <v>30</v>
      </c>
      <c r="BR23" s="95" t="s">
        <v>104</v>
      </c>
      <c r="BS23" s="95"/>
      <c r="BT23" s="55">
        <f>+VLOOKUP(BJ10,'リスト(印刷不要)'!$R$6:$U$30,4,FALSE)</f>
        <v>34.6</v>
      </c>
      <c r="BU23" s="56"/>
      <c r="BX23" s="126"/>
      <c r="BY23" s="90"/>
      <c r="BZ23" s="95" t="s">
        <v>117</v>
      </c>
      <c r="CA23" s="95"/>
      <c r="CB23" s="95"/>
      <c r="CC23" s="95"/>
      <c r="CD23" s="95" t="s">
        <v>105</v>
      </c>
      <c r="CE23" s="95"/>
      <c r="CF23" s="55">
        <f>+VLOOKUP(CB10,'リスト(印刷不要)'!$R$6:$U$30,2,FALSE)</f>
        <v>16</v>
      </c>
      <c r="CG23" s="95" t="s">
        <v>103</v>
      </c>
      <c r="CH23" s="95"/>
      <c r="CI23" s="55">
        <f>+VLOOKUP(CB10,'リスト(印刷不要)'!$R$6:$U$30,3,FALSE)</f>
        <v>30</v>
      </c>
      <c r="CJ23" s="95" t="s">
        <v>104</v>
      </c>
      <c r="CK23" s="95"/>
      <c r="CL23" s="55">
        <f>+VLOOKUP(CB10,'リスト(印刷不要)'!$R$6:$U$30,4,FALSE)</f>
        <v>34.6</v>
      </c>
      <c r="CM23" s="56"/>
      <c r="CP23" s="126"/>
      <c r="CQ23" s="90"/>
      <c r="CR23" s="95" t="s">
        <v>117</v>
      </c>
      <c r="CS23" s="95"/>
      <c r="CT23" s="95"/>
      <c r="CU23" s="95"/>
      <c r="CV23" s="95" t="s">
        <v>105</v>
      </c>
      <c r="CW23" s="95"/>
      <c r="CX23" s="55">
        <f>+VLOOKUP(CT10,'リスト(印刷不要)'!$R$6:$U$30,2,FALSE)</f>
        <v>16</v>
      </c>
      <c r="CY23" s="95" t="s">
        <v>103</v>
      </c>
      <c r="CZ23" s="95"/>
      <c r="DA23" s="55">
        <f>+VLOOKUP(CT10,'リスト(印刷不要)'!$R$6:$U$30,3,FALSE)</f>
        <v>30</v>
      </c>
      <c r="DB23" s="95" t="s">
        <v>104</v>
      </c>
      <c r="DC23" s="95"/>
      <c r="DD23" s="55">
        <f>+VLOOKUP(CT10,'リスト(印刷不要)'!$R$6:$U$30,4,FALSE)</f>
        <v>34.6</v>
      </c>
      <c r="DE23" s="56"/>
    </row>
    <row r="24" spans="3:110" ht="15.75" customHeight="1" x14ac:dyDescent="0.4">
      <c r="C24" s="140"/>
      <c r="D24" s="141"/>
      <c r="E24" s="141"/>
      <c r="F24" s="141"/>
      <c r="G24" s="157"/>
      <c r="H24" s="157"/>
      <c r="I24" s="157"/>
      <c r="J24" s="157"/>
      <c r="K24" s="157"/>
      <c r="L24" s="157"/>
      <c r="M24" s="157"/>
      <c r="N24" s="157"/>
      <c r="O24" s="157"/>
      <c r="P24" s="157"/>
      <c r="Q24" s="157"/>
      <c r="R24" s="157"/>
      <c r="S24" s="158"/>
      <c r="T24" s="159"/>
      <c r="V24" s="126"/>
      <c r="W24" s="90" t="s">
        <v>32</v>
      </c>
      <c r="X24" s="91" t="s">
        <v>111</v>
      </c>
      <c r="Y24" s="92"/>
      <c r="Z24" s="92"/>
      <c r="AA24" s="92"/>
      <c r="AB24" s="57" t="str">
        <f>+IF(X19="特注品","座金の個数を入力してください","JIS B 1220:2015によるセット品のため座金個数の入力不要です")</f>
        <v>JIS B 1220:2015によるセット品のため座金個数の入力不要です</v>
      </c>
      <c r="AC24" s="57"/>
      <c r="AD24" s="60"/>
      <c r="AE24" s="60"/>
      <c r="AF24" s="57"/>
      <c r="AG24" s="57"/>
      <c r="AH24" s="57"/>
      <c r="AI24" s="57"/>
      <c r="AJ24" s="57"/>
      <c r="AK24" s="58"/>
      <c r="AN24" s="126"/>
      <c r="AO24" s="90" t="s">
        <v>32</v>
      </c>
      <c r="AP24" s="91" t="s">
        <v>111</v>
      </c>
      <c r="AQ24" s="92"/>
      <c r="AR24" s="92"/>
      <c r="AS24" s="92"/>
      <c r="AT24" s="57" t="str">
        <f>+IF(AP19="特注品","座金の個数を入力してください","JIS B 1220:2015によるセット品のため座金個数の入力不要です")</f>
        <v>JIS B 1220:2015によるセット品のため座金個数の入力不要です</v>
      </c>
      <c r="AU24" s="57"/>
      <c r="AV24" s="60"/>
      <c r="AW24" s="60"/>
      <c r="AX24" s="57"/>
      <c r="AY24" s="57"/>
      <c r="AZ24" s="57"/>
      <c r="BA24" s="57"/>
      <c r="BB24" s="57"/>
      <c r="BC24" s="58"/>
      <c r="BF24" s="126"/>
      <c r="BG24" s="90" t="s">
        <v>32</v>
      </c>
      <c r="BH24" s="91" t="s">
        <v>111</v>
      </c>
      <c r="BI24" s="92"/>
      <c r="BJ24" s="92"/>
      <c r="BK24" s="92"/>
      <c r="BL24" s="57" t="str">
        <f>+IF(BH19="特注品","座金の個数を入力してください","JIS B 1220:2015によるセット品のため座金個数の入力不要です")</f>
        <v>JIS B 1220:2015によるセット品のため座金個数の入力不要です</v>
      </c>
      <c r="BM24" s="57"/>
      <c r="BN24" s="60"/>
      <c r="BO24" s="60"/>
      <c r="BP24" s="57"/>
      <c r="BQ24" s="57"/>
      <c r="BR24" s="57"/>
      <c r="BS24" s="57"/>
      <c r="BT24" s="57"/>
      <c r="BU24" s="58"/>
      <c r="BX24" s="126"/>
      <c r="BY24" s="90" t="s">
        <v>32</v>
      </c>
      <c r="BZ24" s="91" t="s">
        <v>111</v>
      </c>
      <c r="CA24" s="92"/>
      <c r="CB24" s="92"/>
      <c r="CC24" s="92"/>
      <c r="CD24" s="57" t="str">
        <f>+IF(BZ19="特注品","座金の個数を入力してください","JIS B 1220:2015によるセット品のため座金個数の入力不要です")</f>
        <v>JIS B 1220:2015によるセット品のため座金個数の入力不要です</v>
      </c>
      <c r="CE24" s="57"/>
      <c r="CF24" s="60"/>
      <c r="CG24" s="60"/>
      <c r="CH24" s="57"/>
      <c r="CI24" s="57"/>
      <c r="CJ24" s="57"/>
      <c r="CK24" s="57"/>
      <c r="CL24" s="57"/>
      <c r="CM24" s="58"/>
      <c r="CP24" s="126"/>
      <c r="CQ24" s="90" t="s">
        <v>32</v>
      </c>
      <c r="CR24" s="91" t="s">
        <v>111</v>
      </c>
      <c r="CS24" s="92"/>
      <c r="CT24" s="92"/>
      <c r="CU24" s="92"/>
      <c r="CV24" s="57" t="str">
        <f>+IF(CR19="特注品","座金の個数を入力してください","JIS B 1220:2015によるセット品のため座金個数の入力不要です")</f>
        <v>JIS B 1220:2015によるセット品のため座金個数の入力不要です</v>
      </c>
      <c r="CW24" s="57"/>
      <c r="CX24" s="60"/>
      <c r="CY24" s="60"/>
      <c r="CZ24" s="57"/>
      <c r="DA24" s="57"/>
      <c r="DB24" s="57"/>
      <c r="DC24" s="57"/>
      <c r="DD24" s="57"/>
      <c r="DE24" s="58"/>
    </row>
    <row r="25" spans="3:110" ht="15.75" customHeight="1" x14ac:dyDescent="0.4">
      <c r="C25" s="166" t="s">
        <v>16</v>
      </c>
      <c r="D25" s="167"/>
      <c r="E25" s="167"/>
      <c r="F25" s="167"/>
      <c r="G25" s="30" t="b">
        <v>0</v>
      </c>
      <c r="H25" s="168" t="s">
        <v>17</v>
      </c>
      <c r="I25" s="168"/>
      <c r="J25" s="168"/>
      <c r="K25" s="168"/>
      <c r="L25" s="30" t="b">
        <v>1</v>
      </c>
      <c r="M25" s="168" t="s">
        <v>18</v>
      </c>
      <c r="N25" s="168"/>
      <c r="O25" s="168"/>
      <c r="P25" s="168"/>
      <c r="Q25" s="168"/>
      <c r="R25" s="168"/>
      <c r="S25" s="169"/>
      <c r="T25" s="170"/>
      <c r="V25" s="126"/>
      <c r="W25" s="90"/>
      <c r="X25" s="93">
        <f>+IF(AB5='リスト(印刷不要)'!$C$6,AB6,"下欄入力")</f>
        <v>0</v>
      </c>
      <c r="Y25" s="93"/>
      <c r="Z25" s="93"/>
      <c r="AA25" s="59" t="s">
        <v>112</v>
      </c>
      <c r="AB25" s="42" t="s">
        <v>133</v>
      </c>
      <c r="AC25" s="42"/>
      <c r="AD25" s="42"/>
      <c r="AE25" s="42"/>
      <c r="AF25" s="42"/>
      <c r="AG25" s="42"/>
      <c r="AH25" s="42"/>
      <c r="AI25" s="42"/>
      <c r="AJ25" s="42"/>
      <c r="AK25" s="41"/>
      <c r="AN25" s="126"/>
      <c r="AO25" s="90"/>
      <c r="AP25" s="93">
        <f>+IF(AT5='リスト(印刷不要)'!$C$6,AT6,"下欄入力")</f>
        <v>0</v>
      </c>
      <c r="AQ25" s="93"/>
      <c r="AR25" s="93"/>
      <c r="AS25" s="59" t="s">
        <v>112</v>
      </c>
      <c r="AT25" s="42" t="s">
        <v>133</v>
      </c>
      <c r="AU25" s="42"/>
      <c r="AV25" s="42"/>
      <c r="AW25" s="42"/>
      <c r="AX25" s="42"/>
      <c r="AY25" s="42"/>
      <c r="AZ25" s="42"/>
      <c r="BA25" s="42"/>
      <c r="BB25" s="42"/>
      <c r="BC25" s="41"/>
      <c r="BF25" s="126"/>
      <c r="BG25" s="90"/>
      <c r="BH25" s="93">
        <f>+IF(BL5='リスト(印刷不要)'!$C$6,BL6,"下欄入力")</f>
        <v>0</v>
      </c>
      <c r="BI25" s="93"/>
      <c r="BJ25" s="93"/>
      <c r="BK25" s="59" t="s">
        <v>112</v>
      </c>
      <c r="BL25" s="42" t="s">
        <v>133</v>
      </c>
      <c r="BM25" s="42"/>
      <c r="BN25" s="42"/>
      <c r="BO25" s="42"/>
      <c r="BP25" s="42"/>
      <c r="BQ25" s="42"/>
      <c r="BR25" s="42"/>
      <c r="BS25" s="42"/>
      <c r="BT25" s="42"/>
      <c r="BU25" s="41"/>
      <c r="BX25" s="126"/>
      <c r="BY25" s="90"/>
      <c r="BZ25" s="93">
        <f>+IF(CD5='リスト(印刷不要)'!$C$6,CD6,"下欄入力")</f>
        <v>0</v>
      </c>
      <c r="CA25" s="93"/>
      <c r="CB25" s="93"/>
      <c r="CC25" s="59" t="s">
        <v>112</v>
      </c>
      <c r="CD25" s="42" t="s">
        <v>133</v>
      </c>
      <c r="CE25" s="42"/>
      <c r="CF25" s="42"/>
      <c r="CG25" s="42"/>
      <c r="CH25" s="42"/>
      <c r="CI25" s="42"/>
      <c r="CJ25" s="42"/>
      <c r="CK25" s="42"/>
      <c r="CL25" s="42"/>
      <c r="CM25" s="41"/>
      <c r="CP25" s="126"/>
      <c r="CQ25" s="90"/>
      <c r="CR25" s="93">
        <f>+IF(CV5='リスト(印刷不要)'!$C$6,CV6,"下欄入力")</f>
        <v>0</v>
      </c>
      <c r="CS25" s="93"/>
      <c r="CT25" s="93"/>
      <c r="CU25" s="59" t="s">
        <v>112</v>
      </c>
      <c r="CV25" s="42" t="s">
        <v>133</v>
      </c>
      <c r="CW25" s="42"/>
      <c r="CX25" s="42"/>
      <c r="CY25" s="42"/>
      <c r="CZ25" s="42"/>
      <c r="DA25" s="42"/>
      <c r="DB25" s="42"/>
      <c r="DC25" s="42"/>
      <c r="DD25" s="42"/>
      <c r="DE25" s="41"/>
    </row>
    <row r="26" spans="3:110" ht="15.75" customHeight="1" x14ac:dyDescent="0.4">
      <c r="C26" s="31" t="s">
        <v>19</v>
      </c>
      <c r="D26" s="31"/>
      <c r="E26" s="31"/>
      <c r="F26" s="31"/>
      <c r="G26" s="31"/>
      <c r="H26" s="31"/>
      <c r="I26" s="31"/>
      <c r="J26" s="31"/>
      <c r="K26" s="31"/>
      <c r="L26" s="31"/>
      <c r="M26" s="31"/>
      <c r="N26" s="31"/>
      <c r="O26" s="31"/>
      <c r="P26" s="31"/>
      <c r="Q26" s="31"/>
      <c r="R26" s="31"/>
      <c r="S26" s="31"/>
      <c r="T26" s="31"/>
      <c r="V26" s="126"/>
      <c r="W26" s="90"/>
      <c r="X26" s="94">
        <v>0</v>
      </c>
      <c r="Y26" s="94"/>
      <c r="Z26" s="94"/>
      <c r="AA26" s="59" t="s">
        <v>112</v>
      </c>
      <c r="AB26" s="42" t="s">
        <v>140</v>
      </c>
      <c r="AC26" s="42"/>
      <c r="AD26" s="42"/>
      <c r="AE26" s="42"/>
      <c r="AF26" s="42"/>
      <c r="AG26" s="42"/>
      <c r="AH26" s="42"/>
      <c r="AI26" s="42"/>
      <c r="AJ26" s="42"/>
      <c r="AK26" s="41"/>
      <c r="AN26" s="126"/>
      <c r="AO26" s="90"/>
      <c r="AP26" s="94">
        <v>0</v>
      </c>
      <c r="AQ26" s="94"/>
      <c r="AR26" s="94"/>
      <c r="AS26" s="59" t="s">
        <v>112</v>
      </c>
      <c r="AT26" s="42" t="s">
        <v>140</v>
      </c>
      <c r="AU26" s="42"/>
      <c r="AV26" s="42"/>
      <c r="AW26" s="42"/>
      <c r="AX26" s="42"/>
      <c r="AY26" s="42"/>
      <c r="AZ26" s="42"/>
      <c r="BA26" s="42"/>
      <c r="BB26" s="42"/>
      <c r="BC26" s="41"/>
      <c r="BF26" s="126"/>
      <c r="BG26" s="90"/>
      <c r="BH26" s="94">
        <v>0</v>
      </c>
      <c r="BI26" s="94"/>
      <c r="BJ26" s="94"/>
      <c r="BK26" s="59" t="s">
        <v>112</v>
      </c>
      <c r="BL26" s="42" t="s">
        <v>140</v>
      </c>
      <c r="BM26" s="42"/>
      <c r="BN26" s="42"/>
      <c r="BO26" s="42"/>
      <c r="BP26" s="42"/>
      <c r="BQ26" s="42"/>
      <c r="BR26" s="42"/>
      <c r="BS26" s="42"/>
      <c r="BT26" s="42"/>
      <c r="BU26" s="41"/>
      <c r="BX26" s="126"/>
      <c r="BY26" s="90"/>
      <c r="BZ26" s="94">
        <v>0</v>
      </c>
      <c r="CA26" s="94"/>
      <c r="CB26" s="94"/>
      <c r="CC26" s="59" t="s">
        <v>112</v>
      </c>
      <c r="CD26" s="42" t="s">
        <v>140</v>
      </c>
      <c r="CE26" s="42"/>
      <c r="CF26" s="42"/>
      <c r="CG26" s="42"/>
      <c r="CH26" s="42"/>
      <c r="CI26" s="42"/>
      <c r="CJ26" s="42"/>
      <c r="CK26" s="42"/>
      <c r="CL26" s="42"/>
      <c r="CM26" s="41"/>
      <c r="CP26" s="126"/>
      <c r="CQ26" s="90"/>
      <c r="CR26" s="94">
        <v>0</v>
      </c>
      <c r="CS26" s="94"/>
      <c r="CT26" s="94"/>
      <c r="CU26" s="59" t="s">
        <v>112</v>
      </c>
      <c r="CV26" s="42" t="s">
        <v>140</v>
      </c>
      <c r="CW26" s="42"/>
      <c r="CX26" s="42"/>
      <c r="CY26" s="42"/>
      <c r="CZ26" s="42"/>
      <c r="DA26" s="42"/>
      <c r="DB26" s="42"/>
      <c r="DC26" s="42"/>
      <c r="DD26" s="42"/>
      <c r="DE26" s="41"/>
    </row>
    <row r="27" spans="3:110" ht="15.75" customHeight="1" x14ac:dyDescent="0.4">
      <c r="C27" s="31" t="s">
        <v>92</v>
      </c>
      <c r="D27" s="31"/>
      <c r="E27" s="31"/>
      <c r="F27" s="31"/>
      <c r="G27" s="31"/>
      <c r="H27" s="31"/>
      <c r="I27" s="31"/>
      <c r="J27" s="31"/>
      <c r="K27" s="31"/>
      <c r="L27" s="31"/>
      <c r="M27" s="31"/>
      <c r="N27" s="31"/>
      <c r="O27" s="31"/>
      <c r="P27" s="31"/>
      <c r="Q27" s="31"/>
      <c r="R27" s="31"/>
      <c r="S27" s="31"/>
      <c r="T27" s="31"/>
      <c r="V27" s="126"/>
      <c r="W27" s="90"/>
      <c r="X27" s="95" t="s">
        <v>116</v>
      </c>
      <c r="Y27" s="95"/>
      <c r="Z27" s="95"/>
      <c r="AA27" s="95"/>
      <c r="AB27" s="95" t="s">
        <v>109</v>
      </c>
      <c r="AC27" s="95"/>
      <c r="AD27" s="55">
        <f>+VLOOKUP(Z10,'リスト(印刷不要)'!$R$6:$X$30,5,FALSE)</f>
        <v>22</v>
      </c>
      <c r="AE27" s="95" t="s">
        <v>108</v>
      </c>
      <c r="AF27" s="95"/>
      <c r="AG27" s="55">
        <f>+VLOOKUP(Z10,'リスト(印刷不要)'!$R$6:$X$30,6,FALSE)</f>
        <v>40</v>
      </c>
      <c r="AH27" s="95" t="s">
        <v>107</v>
      </c>
      <c r="AI27" s="95"/>
      <c r="AJ27" s="55">
        <f>+VLOOKUP(Z10,'リスト(印刷不要)'!$R$6:$X$30,7,FALSE)</f>
        <v>4.5</v>
      </c>
      <c r="AK27" s="56"/>
      <c r="AN27" s="126"/>
      <c r="AO27" s="90"/>
      <c r="AP27" s="95" t="s">
        <v>116</v>
      </c>
      <c r="AQ27" s="95"/>
      <c r="AR27" s="95"/>
      <c r="AS27" s="95"/>
      <c r="AT27" s="95" t="s">
        <v>109</v>
      </c>
      <c r="AU27" s="95"/>
      <c r="AV27" s="55">
        <f>+VLOOKUP(AR10,'リスト(印刷不要)'!$R$6:$X$30,5,FALSE)</f>
        <v>22</v>
      </c>
      <c r="AW27" s="95" t="s">
        <v>108</v>
      </c>
      <c r="AX27" s="95"/>
      <c r="AY27" s="55">
        <f>+VLOOKUP(AR10,'リスト(印刷不要)'!$R$6:$X$30,6,FALSE)</f>
        <v>40</v>
      </c>
      <c r="AZ27" s="95" t="s">
        <v>107</v>
      </c>
      <c r="BA27" s="95"/>
      <c r="BB27" s="55">
        <f>+VLOOKUP(AR10,'リスト(印刷不要)'!$R$6:$X$30,7,FALSE)</f>
        <v>4.5</v>
      </c>
      <c r="BC27" s="56"/>
      <c r="BF27" s="126"/>
      <c r="BG27" s="90"/>
      <c r="BH27" s="95" t="s">
        <v>116</v>
      </c>
      <c r="BI27" s="95"/>
      <c r="BJ27" s="95"/>
      <c r="BK27" s="95"/>
      <c r="BL27" s="95" t="s">
        <v>109</v>
      </c>
      <c r="BM27" s="95"/>
      <c r="BN27" s="55">
        <f>+VLOOKUP(BJ10,'リスト(印刷不要)'!$R$6:$X$30,5,FALSE)</f>
        <v>22</v>
      </c>
      <c r="BO27" s="95" t="s">
        <v>108</v>
      </c>
      <c r="BP27" s="95"/>
      <c r="BQ27" s="55">
        <f>+VLOOKUP(BJ10,'リスト(印刷不要)'!$R$6:$X$30,6,FALSE)</f>
        <v>40</v>
      </c>
      <c r="BR27" s="95" t="s">
        <v>107</v>
      </c>
      <c r="BS27" s="95"/>
      <c r="BT27" s="55">
        <f>+VLOOKUP(BJ10,'リスト(印刷不要)'!$R$6:$X$30,7,FALSE)</f>
        <v>4.5</v>
      </c>
      <c r="BU27" s="56"/>
      <c r="BX27" s="126"/>
      <c r="BY27" s="90"/>
      <c r="BZ27" s="95" t="s">
        <v>116</v>
      </c>
      <c r="CA27" s="95"/>
      <c r="CB27" s="95"/>
      <c r="CC27" s="95"/>
      <c r="CD27" s="95" t="s">
        <v>109</v>
      </c>
      <c r="CE27" s="95"/>
      <c r="CF27" s="55">
        <f>+VLOOKUP(CB10,'リスト(印刷不要)'!$R$6:$X$30,5,FALSE)</f>
        <v>22</v>
      </c>
      <c r="CG27" s="95" t="s">
        <v>108</v>
      </c>
      <c r="CH27" s="95"/>
      <c r="CI27" s="55">
        <f>+VLOOKUP(CB10,'リスト(印刷不要)'!$R$6:$X$30,6,FALSE)</f>
        <v>40</v>
      </c>
      <c r="CJ27" s="95" t="s">
        <v>107</v>
      </c>
      <c r="CK27" s="95"/>
      <c r="CL27" s="55">
        <f>+VLOOKUP(CB10,'リスト(印刷不要)'!$R$6:$X$30,7,FALSE)</f>
        <v>4.5</v>
      </c>
      <c r="CM27" s="56"/>
      <c r="CP27" s="126"/>
      <c r="CQ27" s="90"/>
      <c r="CR27" s="95" t="s">
        <v>116</v>
      </c>
      <c r="CS27" s="95"/>
      <c r="CT27" s="95"/>
      <c r="CU27" s="95"/>
      <c r="CV27" s="95" t="s">
        <v>109</v>
      </c>
      <c r="CW27" s="95"/>
      <c r="CX27" s="55">
        <f>+VLOOKUP(CT10,'リスト(印刷不要)'!$R$6:$X$30,5,FALSE)</f>
        <v>22</v>
      </c>
      <c r="CY27" s="95" t="s">
        <v>108</v>
      </c>
      <c r="CZ27" s="95"/>
      <c r="DA27" s="55">
        <f>+VLOOKUP(CT10,'リスト(印刷不要)'!$R$6:$X$30,6,FALSE)</f>
        <v>40</v>
      </c>
      <c r="DB27" s="95" t="s">
        <v>107</v>
      </c>
      <c r="DC27" s="95"/>
      <c r="DD27" s="55">
        <f>+VLOOKUP(CT10,'リスト(印刷不要)'!$R$6:$X$30,7,FALSE)</f>
        <v>4.5</v>
      </c>
      <c r="DE27" s="56"/>
    </row>
    <row r="28" spans="3:110" ht="15.75" customHeight="1" x14ac:dyDescent="0.4">
      <c r="C28" s="32" t="s">
        <v>20</v>
      </c>
      <c r="D28" s="145" t="s">
        <v>87</v>
      </c>
      <c r="E28" s="145"/>
      <c r="F28" s="145"/>
      <c r="G28" s="145"/>
      <c r="H28" s="145"/>
      <c r="I28" s="145"/>
      <c r="J28" s="145"/>
      <c r="K28" s="145"/>
      <c r="L28" s="145"/>
      <c r="M28" s="145"/>
      <c r="N28" s="145"/>
      <c r="O28" s="145"/>
      <c r="P28" s="145"/>
      <c r="Q28" s="145"/>
      <c r="R28" s="145"/>
      <c r="S28" s="145"/>
      <c r="T28" s="145"/>
      <c r="V28" s="126"/>
      <c r="W28" s="96" t="s">
        <v>33</v>
      </c>
      <c r="X28" s="91" t="s">
        <v>113</v>
      </c>
      <c r="Y28" s="92"/>
      <c r="Z28" s="92"/>
      <c r="AA28" s="92"/>
      <c r="AB28" s="57" t="s">
        <v>119</v>
      </c>
      <c r="AC28" s="57"/>
      <c r="AD28" s="57"/>
      <c r="AE28" s="57"/>
      <c r="AF28" s="57"/>
      <c r="AG28" s="57"/>
      <c r="AH28" s="57"/>
      <c r="AI28" s="57"/>
      <c r="AJ28" s="57"/>
      <c r="AK28" s="58"/>
      <c r="AN28" s="126"/>
      <c r="AO28" s="96" t="s">
        <v>33</v>
      </c>
      <c r="AP28" s="91" t="s">
        <v>113</v>
      </c>
      <c r="AQ28" s="92"/>
      <c r="AR28" s="92"/>
      <c r="AS28" s="92"/>
      <c r="AT28" s="57" t="s">
        <v>119</v>
      </c>
      <c r="AU28" s="57"/>
      <c r="AV28" s="57"/>
      <c r="AW28" s="57"/>
      <c r="AX28" s="57"/>
      <c r="AY28" s="57"/>
      <c r="AZ28" s="57"/>
      <c r="BA28" s="57"/>
      <c r="BB28" s="57"/>
      <c r="BC28" s="58"/>
      <c r="BF28" s="126"/>
      <c r="BG28" s="96" t="s">
        <v>33</v>
      </c>
      <c r="BH28" s="91" t="s">
        <v>113</v>
      </c>
      <c r="BI28" s="92"/>
      <c r="BJ28" s="92"/>
      <c r="BK28" s="92"/>
      <c r="BL28" s="57" t="s">
        <v>119</v>
      </c>
      <c r="BM28" s="57"/>
      <c r="BN28" s="57"/>
      <c r="BO28" s="57"/>
      <c r="BP28" s="57"/>
      <c r="BQ28" s="57"/>
      <c r="BR28" s="57"/>
      <c r="BS28" s="57"/>
      <c r="BT28" s="57"/>
      <c r="BU28" s="58"/>
      <c r="BX28" s="126"/>
      <c r="BY28" s="96" t="s">
        <v>33</v>
      </c>
      <c r="BZ28" s="91" t="s">
        <v>113</v>
      </c>
      <c r="CA28" s="92"/>
      <c r="CB28" s="92"/>
      <c r="CC28" s="92"/>
      <c r="CD28" s="57" t="s">
        <v>119</v>
      </c>
      <c r="CE28" s="57"/>
      <c r="CF28" s="57"/>
      <c r="CG28" s="57"/>
      <c r="CH28" s="57"/>
      <c r="CI28" s="57"/>
      <c r="CJ28" s="57"/>
      <c r="CK28" s="57"/>
      <c r="CL28" s="57"/>
      <c r="CM28" s="58"/>
      <c r="CP28" s="126"/>
      <c r="CQ28" s="96" t="s">
        <v>33</v>
      </c>
      <c r="CR28" s="91" t="s">
        <v>113</v>
      </c>
      <c r="CS28" s="92"/>
      <c r="CT28" s="92"/>
      <c r="CU28" s="92"/>
      <c r="CV28" s="57" t="s">
        <v>119</v>
      </c>
      <c r="CW28" s="57"/>
      <c r="CX28" s="57"/>
      <c r="CY28" s="57"/>
      <c r="CZ28" s="57"/>
      <c r="DA28" s="57"/>
      <c r="DB28" s="57"/>
      <c r="DC28" s="57"/>
      <c r="DD28" s="57"/>
      <c r="DE28" s="58"/>
    </row>
    <row r="29" spans="3:110" ht="15.75" customHeight="1" x14ac:dyDescent="0.4">
      <c r="C29" s="32"/>
      <c r="D29" s="145"/>
      <c r="E29" s="145"/>
      <c r="F29" s="145"/>
      <c r="G29" s="145"/>
      <c r="H29" s="145"/>
      <c r="I29" s="145"/>
      <c r="J29" s="145"/>
      <c r="K29" s="145"/>
      <c r="L29" s="145"/>
      <c r="M29" s="145"/>
      <c r="N29" s="145"/>
      <c r="O29" s="145"/>
      <c r="P29" s="145"/>
      <c r="Q29" s="145"/>
      <c r="R29" s="145"/>
      <c r="S29" s="145"/>
      <c r="T29" s="145"/>
      <c r="V29" s="126"/>
      <c r="W29" s="96"/>
      <c r="X29" s="97">
        <f>+AB6</f>
        <v>0</v>
      </c>
      <c r="Y29" s="97"/>
      <c r="Z29" s="97"/>
      <c r="AA29" s="42" t="s">
        <v>112</v>
      </c>
      <c r="AB29" s="42" t="str">
        <f>+IF(AB5="直線両ねじ","通常アンカーボルト１本につき１個です","直線両ねじボルトでないため不要です")</f>
        <v>通常アンカーボルト１本につき１個です</v>
      </c>
      <c r="AC29" s="42"/>
      <c r="AD29" s="42"/>
      <c r="AE29" s="42"/>
      <c r="AF29" s="42"/>
      <c r="AG29" s="42"/>
      <c r="AH29" s="42"/>
      <c r="AI29" s="42"/>
      <c r="AJ29" s="42"/>
      <c r="AK29" s="41"/>
      <c r="AN29" s="126"/>
      <c r="AO29" s="96"/>
      <c r="AP29" s="97">
        <f>+AT6</f>
        <v>0</v>
      </c>
      <c r="AQ29" s="97"/>
      <c r="AR29" s="97"/>
      <c r="AS29" s="42" t="s">
        <v>112</v>
      </c>
      <c r="AT29" s="42" t="str">
        <f>+IF(AT5="直線両ねじ","通常アンカーボルト１本につき１個です","直線両ねじボルトでないため不要です")</f>
        <v>通常アンカーボルト１本につき１個です</v>
      </c>
      <c r="AU29" s="42"/>
      <c r="AV29" s="42"/>
      <c r="AW29" s="42"/>
      <c r="AX29" s="42"/>
      <c r="AY29" s="42"/>
      <c r="AZ29" s="42"/>
      <c r="BA29" s="42"/>
      <c r="BB29" s="42"/>
      <c r="BC29" s="41"/>
      <c r="BF29" s="126"/>
      <c r="BG29" s="96"/>
      <c r="BH29" s="97">
        <f>+BL6</f>
        <v>0</v>
      </c>
      <c r="BI29" s="97"/>
      <c r="BJ29" s="97"/>
      <c r="BK29" s="42" t="s">
        <v>112</v>
      </c>
      <c r="BL29" s="42" t="str">
        <f>+IF(BL5="直線両ねじ","通常アンカーボルト１本につき１個です","直線両ねじボルトでないため不要です")</f>
        <v>通常アンカーボルト１本につき１個です</v>
      </c>
      <c r="BM29" s="42"/>
      <c r="BN29" s="42"/>
      <c r="BO29" s="42"/>
      <c r="BP29" s="42"/>
      <c r="BQ29" s="42"/>
      <c r="BR29" s="42"/>
      <c r="BS29" s="42"/>
      <c r="BT29" s="42"/>
      <c r="BU29" s="41"/>
      <c r="BX29" s="126"/>
      <c r="BY29" s="96"/>
      <c r="BZ29" s="97">
        <f>+CD6</f>
        <v>0</v>
      </c>
      <c r="CA29" s="97"/>
      <c r="CB29" s="97"/>
      <c r="CC29" s="42" t="s">
        <v>112</v>
      </c>
      <c r="CD29" s="42" t="str">
        <f>+IF(CD5="直線両ねじ","通常アンカーボルト１本につき１個です","直線両ねじボルトでないため不要です")</f>
        <v>通常アンカーボルト１本につき１個です</v>
      </c>
      <c r="CE29" s="42"/>
      <c r="CF29" s="42"/>
      <c r="CG29" s="42"/>
      <c r="CH29" s="42"/>
      <c r="CI29" s="42"/>
      <c r="CJ29" s="42"/>
      <c r="CK29" s="42"/>
      <c r="CL29" s="42"/>
      <c r="CM29" s="41"/>
      <c r="CP29" s="126"/>
      <c r="CQ29" s="96"/>
      <c r="CR29" s="97">
        <f>+CV6</f>
        <v>0</v>
      </c>
      <c r="CS29" s="97"/>
      <c r="CT29" s="97"/>
      <c r="CU29" s="42" t="s">
        <v>112</v>
      </c>
      <c r="CV29" s="42" t="str">
        <f>+IF(CV5="直線両ねじ","通常アンカーボルト１本につき１個です","直線両ねじボルトでないため不要です")</f>
        <v>通常アンカーボルト１本につき１個です</v>
      </c>
      <c r="CW29" s="42"/>
      <c r="CX29" s="42"/>
      <c r="CY29" s="42"/>
      <c r="CZ29" s="42"/>
      <c r="DA29" s="42"/>
      <c r="DB29" s="42"/>
      <c r="DC29" s="42"/>
      <c r="DD29" s="42"/>
      <c r="DE29" s="41"/>
    </row>
    <row r="30" spans="3:110" ht="15.75" customHeight="1" x14ac:dyDescent="0.4">
      <c r="C30" s="32"/>
      <c r="D30" s="145"/>
      <c r="E30" s="145"/>
      <c r="F30" s="145"/>
      <c r="G30" s="145"/>
      <c r="H30" s="145"/>
      <c r="I30" s="145"/>
      <c r="J30" s="145"/>
      <c r="K30" s="145"/>
      <c r="L30" s="145"/>
      <c r="M30" s="145"/>
      <c r="N30" s="145"/>
      <c r="O30" s="145"/>
      <c r="P30" s="145"/>
      <c r="Q30" s="145"/>
      <c r="R30" s="145"/>
      <c r="S30" s="145"/>
      <c r="T30" s="145"/>
      <c r="V30" s="126"/>
      <c r="W30" s="96"/>
      <c r="X30" s="38" t="s">
        <v>77</v>
      </c>
      <c r="Y30" s="98" t="s">
        <v>78</v>
      </c>
      <c r="Z30" s="98"/>
      <c r="AA30" s="42" t="s">
        <v>112</v>
      </c>
      <c r="AB30" s="42" t="s">
        <v>118</v>
      </c>
      <c r="AC30" s="42"/>
      <c r="AD30" s="42"/>
      <c r="AE30" s="42"/>
      <c r="AF30" s="42"/>
      <c r="AG30" s="42"/>
      <c r="AH30" s="42"/>
      <c r="AI30" s="42"/>
      <c r="AJ30" s="42"/>
      <c r="AK30" s="41"/>
      <c r="AN30" s="126"/>
      <c r="AO30" s="96"/>
      <c r="AP30" s="38" t="s">
        <v>77</v>
      </c>
      <c r="AQ30" s="98" t="s">
        <v>78</v>
      </c>
      <c r="AR30" s="98"/>
      <c r="AS30" s="42" t="s">
        <v>112</v>
      </c>
      <c r="AT30" s="42" t="s">
        <v>118</v>
      </c>
      <c r="AU30" s="42"/>
      <c r="AV30" s="42"/>
      <c r="AW30" s="42"/>
      <c r="AX30" s="42"/>
      <c r="AY30" s="42"/>
      <c r="AZ30" s="42"/>
      <c r="BA30" s="42"/>
      <c r="BB30" s="42"/>
      <c r="BC30" s="41"/>
      <c r="BF30" s="126"/>
      <c r="BG30" s="96"/>
      <c r="BH30" s="38" t="s">
        <v>77</v>
      </c>
      <c r="BI30" s="98" t="s">
        <v>78</v>
      </c>
      <c r="BJ30" s="98"/>
      <c r="BK30" s="42" t="s">
        <v>112</v>
      </c>
      <c r="BL30" s="42" t="s">
        <v>118</v>
      </c>
      <c r="BM30" s="42"/>
      <c r="BN30" s="42"/>
      <c r="BO30" s="42"/>
      <c r="BP30" s="42"/>
      <c r="BQ30" s="42"/>
      <c r="BR30" s="42"/>
      <c r="BS30" s="42"/>
      <c r="BT30" s="42"/>
      <c r="BU30" s="41"/>
      <c r="BX30" s="126"/>
      <c r="BY30" s="96"/>
      <c r="BZ30" s="38" t="s">
        <v>77</v>
      </c>
      <c r="CA30" s="98" t="s">
        <v>78</v>
      </c>
      <c r="CB30" s="98"/>
      <c r="CC30" s="42" t="s">
        <v>112</v>
      </c>
      <c r="CD30" s="42" t="s">
        <v>118</v>
      </c>
      <c r="CE30" s="42"/>
      <c r="CF30" s="42"/>
      <c r="CG30" s="42"/>
      <c r="CH30" s="42"/>
      <c r="CI30" s="42"/>
      <c r="CJ30" s="42"/>
      <c r="CK30" s="42"/>
      <c r="CL30" s="42"/>
      <c r="CM30" s="41"/>
      <c r="CP30" s="126"/>
      <c r="CQ30" s="96"/>
      <c r="CR30" s="38" t="s">
        <v>77</v>
      </c>
      <c r="CS30" s="98" t="s">
        <v>78</v>
      </c>
      <c r="CT30" s="98"/>
      <c r="CU30" s="42" t="s">
        <v>112</v>
      </c>
      <c r="CV30" s="42" t="s">
        <v>118</v>
      </c>
      <c r="CW30" s="42"/>
      <c r="CX30" s="42"/>
      <c r="CY30" s="42"/>
      <c r="CZ30" s="42"/>
      <c r="DA30" s="42"/>
      <c r="DB30" s="42"/>
      <c r="DC30" s="42"/>
      <c r="DD30" s="42"/>
      <c r="DE30" s="41"/>
    </row>
    <row r="31" spans="3:110" ht="15.75" customHeight="1" x14ac:dyDescent="0.4">
      <c r="C31" s="32" t="s">
        <v>20</v>
      </c>
      <c r="D31" s="31" t="s">
        <v>88</v>
      </c>
      <c r="E31" s="31"/>
      <c r="F31" s="31"/>
      <c r="G31" s="31"/>
      <c r="H31" s="31"/>
      <c r="I31" s="31"/>
      <c r="J31" s="31"/>
      <c r="K31" s="31"/>
      <c r="L31" s="31"/>
      <c r="M31" s="31"/>
      <c r="N31" s="31"/>
      <c r="O31" s="31"/>
      <c r="P31" s="31"/>
      <c r="Q31" s="31"/>
      <c r="R31" s="31"/>
      <c r="S31" s="31"/>
      <c r="T31" s="31"/>
      <c r="V31" s="126"/>
      <c r="W31" s="96"/>
      <c r="X31" s="95" t="s">
        <v>115</v>
      </c>
      <c r="Y31" s="95"/>
      <c r="Z31" s="95"/>
      <c r="AA31" s="95"/>
      <c r="AB31" s="95" t="s">
        <v>109</v>
      </c>
      <c r="AC31" s="95"/>
      <c r="AD31" s="55">
        <f>IF(Y30='リスト(印刷不要)'!$Q$6,VLOOKUP(Z10,'リスト(印刷不要)'!$Y$6:$AB$30,3,FALSE),VLOOKUP(Z10,'リスト(印刷不要)'!$Y$6:$AE$30,6,FALSE))</f>
        <v>22</v>
      </c>
      <c r="AE31" s="95" t="s">
        <v>108</v>
      </c>
      <c r="AF31" s="95"/>
      <c r="AG31" s="55">
        <f>IF(Y30='リスト(印刷不要)'!$Q$6,VLOOKUP(Z10,'リスト(印刷不要)'!$Y$6:$AB$30,2,FALSE),VLOOKUP(Z10,'リスト(印刷不要)'!$Y$6:$AE$30,5,FALSE))</f>
        <v>60</v>
      </c>
      <c r="AH31" s="95" t="s">
        <v>114</v>
      </c>
      <c r="AI31" s="95"/>
      <c r="AJ31" s="55">
        <f>IF(Y30='リスト(印刷不要)'!$Q$6,VLOOKUP(Z10,'リスト(印刷不要)'!$Y$6:$AB$30,4,FALSE),VLOOKUP(Z10,'リスト(印刷不要)'!$Y$6:$AE$30,7,FALSE))</f>
        <v>13</v>
      </c>
      <c r="AK31" s="56"/>
      <c r="AN31" s="126"/>
      <c r="AO31" s="96"/>
      <c r="AP31" s="95" t="s">
        <v>115</v>
      </c>
      <c r="AQ31" s="95"/>
      <c r="AR31" s="95"/>
      <c r="AS31" s="95"/>
      <c r="AT31" s="95" t="s">
        <v>109</v>
      </c>
      <c r="AU31" s="95"/>
      <c r="AV31" s="55">
        <f>IF(AQ30='リスト(印刷不要)'!$Q$6,VLOOKUP(AR10,'リスト(印刷不要)'!$Y$6:$AB$30,3,FALSE),VLOOKUP(AR10,'リスト(印刷不要)'!$Y$6:$AE$30,6,FALSE))</f>
        <v>22</v>
      </c>
      <c r="AW31" s="95" t="s">
        <v>108</v>
      </c>
      <c r="AX31" s="95"/>
      <c r="AY31" s="55">
        <f>IF(AQ30='リスト(印刷不要)'!$Q$6,VLOOKUP(AR10,'リスト(印刷不要)'!$Y$6:$AB$30,2,FALSE),VLOOKUP(AR10,'リスト(印刷不要)'!$Y$6:$AE$30,5,FALSE))</f>
        <v>60</v>
      </c>
      <c r="AZ31" s="95" t="s">
        <v>114</v>
      </c>
      <c r="BA31" s="95"/>
      <c r="BB31" s="55">
        <f>IF(AQ30='リスト(印刷不要)'!$Q$6,VLOOKUP(AR10,'リスト(印刷不要)'!$Y$6:$AB$30,4,FALSE),VLOOKUP(AR10,'リスト(印刷不要)'!$Y$6:$AE$30,7,FALSE))</f>
        <v>13</v>
      </c>
      <c r="BC31" s="56"/>
      <c r="BF31" s="126"/>
      <c r="BG31" s="96"/>
      <c r="BH31" s="95" t="s">
        <v>115</v>
      </c>
      <c r="BI31" s="95"/>
      <c r="BJ31" s="95"/>
      <c r="BK31" s="95"/>
      <c r="BL31" s="95" t="s">
        <v>109</v>
      </c>
      <c r="BM31" s="95"/>
      <c r="BN31" s="55">
        <f>IF(BI30='リスト(印刷不要)'!$Q$6,VLOOKUP(BJ10,'リスト(印刷不要)'!$Y$6:$AB$30,3,FALSE),VLOOKUP(BJ10,'リスト(印刷不要)'!$Y$6:$AE$30,6,FALSE))</f>
        <v>22</v>
      </c>
      <c r="BO31" s="95" t="s">
        <v>108</v>
      </c>
      <c r="BP31" s="95"/>
      <c r="BQ31" s="55">
        <f>IF(BI30='リスト(印刷不要)'!$Q$6,VLOOKUP(BJ10,'リスト(印刷不要)'!$Y$6:$AB$30,2,FALSE),VLOOKUP(BJ10,'リスト(印刷不要)'!$Y$6:$AE$30,5,FALSE))</f>
        <v>60</v>
      </c>
      <c r="BR31" s="95" t="s">
        <v>114</v>
      </c>
      <c r="BS31" s="95"/>
      <c r="BT31" s="55">
        <f>IF(BI30='リスト(印刷不要)'!$Q$6,VLOOKUP(BJ10,'リスト(印刷不要)'!$Y$6:$AB$30,4,FALSE),VLOOKUP(BJ10,'リスト(印刷不要)'!$Y$6:$AE$30,7,FALSE))</f>
        <v>13</v>
      </c>
      <c r="BU31" s="56"/>
      <c r="BX31" s="126"/>
      <c r="BY31" s="96"/>
      <c r="BZ31" s="95" t="s">
        <v>115</v>
      </c>
      <c r="CA31" s="95"/>
      <c r="CB31" s="95"/>
      <c r="CC31" s="95"/>
      <c r="CD31" s="95" t="s">
        <v>109</v>
      </c>
      <c r="CE31" s="95"/>
      <c r="CF31" s="55">
        <f>IF(CA30='リスト(印刷不要)'!$Q$6,VLOOKUP(CB10,'リスト(印刷不要)'!$Y$6:$AB$30,3,FALSE),VLOOKUP(CB10,'リスト(印刷不要)'!$Y$6:$AE$30,6,FALSE))</f>
        <v>22</v>
      </c>
      <c r="CG31" s="95" t="s">
        <v>108</v>
      </c>
      <c r="CH31" s="95"/>
      <c r="CI31" s="55">
        <f>IF(CA30='リスト(印刷不要)'!$Q$6,VLOOKUP(CB10,'リスト(印刷不要)'!$Y$6:$AB$30,2,FALSE),VLOOKUP(CB10,'リスト(印刷不要)'!$Y$6:$AE$30,5,FALSE))</f>
        <v>60</v>
      </c>
      <c r="CJ31" s="95" t="s">
        <v>114</v>
      </c>
      <c r="CK31" s="95"/>
      <c r="CL31" s="55">
        <f>IF(CA30='リスト(印刷不要)'!$Q$6,VLOOKUP(CB10,'リスト(印刷不要)'!$Y$6:$AB$30,4,FALSE),VLOOKUP(CB10,'リスト(印刷不要)'!$Y$6:$AE$30,7,FALSE))</f>
        <v>13</v>
      </c>
      <c r="CM31" s="56"/>
      <c r="CP31" s="126"/>
      <c r="CQ31" s="96"/>
      <c r="CR31" s="95" t="s">
        <v>115</v>
      </c>
      <c r="CS31" s="95"/>
      <c r="CT31" s="95"/>
      <c r="CU31" s="95"/>
      <c r="CV31" s="95" t="s">
        <v>109</v>
      </c>
      <c r="CW31" s="95"/>
      <c r="CX31" s="55">
        <f>IF(CS30='リスト(印刷不要)'!$Q$6,VLOOKUP(CT10,'リスト(印刷不要)'!$Y$6:$AB$30,3,FALSE),VLOOKUP(CT10,'リスト(印刷不要)'!$Y$6:$AE$30,6,FALSE))</f>
        <v>22</v>
      </c>
      <c r="CY31" s="95" t="s">
        <v>108</v>
      </c>
      <c r="CZ31" s="95"/>
      <c r="DA31" s="55">
        <f>IF(CS30='リスト(印刷不要)'!$Q$6,VLOOKUP(CT10,'リスト(印刷不要)'!$Y$6:$AB$30,2,FALSE),VLOOKUP(CT10,'リスト(印刷不要)'!$Y$6:$AE$30,5,FALSE))</f>
        <v>60</v>
      </c>
      <c r="DB31" s="95" t="s">
        <v>114</v>
      </c>
      <c r="DC31" s="95"/>
      <c r="DD31" s="55">
        <f>IF(CS30='リスト(印刷不要)'!$Q$6,VLOOKUP(CT10,'リスト(印刷不要)'!$Y$6:$AB$30,4,FALSE),VLOOKUP(CT10,'リスト(印刷不要)'!$Y$6:$AE$30,7,FALSE))</f>
        <v>13</v>
      </c>
      <c r="DE31" s="56"/>
    </row>
    <row r="32" spans="3:110" ht="15.75" customHeight="1" x14ac:dyDescent="0.4">
      <c r="C32" s="32" t="s">
        <v>20</v>
      </c>
      <c r="D32" s="145" t="s">
        <v>89</v>
      </c>
      <c r="E32" s="145"/>
      <c r="F32" s="145"/>
      <c r="G32" s="145"/>
      <c r="H32" s="145"/>
      <c r="I32" s="145"/>
      <c r="J32" s="145"/>
      <c r="K32" s="145"/>
      <c r="L32" s="145"/>
      <c r="M32" s="145"/>
      <c r="N32" s="145"/>
      <c r="O32" s="145"/>
      <c r="P32" s="145"/>
      <c r="Q32" s="145"/>
      <c r="R32" s="145"/>
      <c r="S32" s="145"/>
      <c r="T32" s="145"/>
      <c r="V32" s="83" t="s">
        <v>136</v>
      </c>
      <c r="W32" s="84"/>
      <c r="X32" s="85"/>
      <c r="Y32" s="85"/>
      <c r="Z32" s="85"/>
      <c r="AA32" s="85"/>
      <c r="AB32" s="85"/>
      <c r="AC32" s="85"/>
      <c r="AD32" s="85"/>
      <c r="AE32" s="85"/>
      <c r="AF32" s="85"/>
      <c r="AG32" s="85"/>
      <c r="AH32" s="85"/>
      <c r="AI32" s="85"/>
      <c r="AJ32" s="85"/>
      <c r="AK32" s="86"/>
      <c r="AN32" s="83" t="s">
        <v>136</v>
      </c>
      <c r="AO32" s="84"/>
      <c r="AP32" s="85"/>
      <c r="AQ32" s="85"/>
      <c r="AR32" s="85"/>
      <c r="AS32" s="85"/>
      <c r="AT32" s="85"/>
      <c r="AU32" s="85"/>
      <c r="AV32" s="85"/>
      <c r="AW32" s="85"/>
      <c r="AX32" s="85"/>
      <c r="AY32" s="85"/>
      <c r="AZ32" s="85"/>
      <c r="BA32" s="85"/>
      <c r="BB32" s="85"/>
      <c r="BC32" s="86"/>
      <c r="BF32" s="83" t="s">
        <v>136</v>
      </c>
      <c r="BG32" s="84"/>
      <c r="BH32" s="85"/>
      <c r="BI32" s="85"/>
      <c r="BJ32" s="85"/>
      <c r="BK32" s="85"/>
      <c r="BL32" s="85"/>
      <c r="BM32" s="85"/>
      <c r="BN32" s="85"/>
      <c r="BO32" s="85"/>
      <c r="BP32" s="85"/>
      <c r="BQ32" s="85"/>
      <c r="BR32" s="85"/>
      <c r="BS32" s="85"/>
      <c r="BT32" s="85"/>
      <c r="BU32" s="86"/>
      <c r="BX32" s="83" t="s">
        <v>136</v>
      </c>
      <c r="BY32" s="84"/>
      <c r="BZ32" s="85"/>
      <c r="CA32" s="85"/>
      <c r="CB32" s="85"/>
      <c r="CC32" s="85"/>
      <c r="CD32" s="85"/>
      <c r="CE32" s="85"/>
      <c r="CF32" s="85"/>
      <c r="CG32" s="85"/>
      <c r="CH32" s="85"/>
      <c r="CI32" s="85"/>
      <c r="CJ32" s="85"/>
      <c r="CK32" s="85"/>
      <c r="CL32" s="85"/>
      <c r="CM32" s="86"/>
      <c r="CP32" s="83" t="s">
        <v>136</v>
      </c>
      <c r="CQ32" s="84"/>
      <c r="CR32" s="85"/>
      <c r="CS32" s="85"/>
      <c r="CT32" s="85"/>
      <c r="CU32" s="85"/>
      <c r="CV32" s="85"/>
      <c r="CW32" s="85"/>
      <c r="CX32" s="85"/>
      <c r="CY32" s="85"/>
      <c r="CZ32" s="85"/>
      <c r="DA32" s="85"/>
      <c r="DB32" s="85"/>
      <c r="DC32" s="85"/>
      <c r="DD32" s="85"/>
      <c r="DE32" s="86"/>
    </row>
    <row r="33" spans="3:109" ht="15.75" customHeight="1" x14ac:dyDescent="0.4">
      <c r="C33" s="32"/>
      <c r="D33" s="145"/>
      <c r="E33" s="145"/>
      <c r="F33" s="145"/>
      <c r="G33" s="145"/>
      <c r="H33" s="145"/>
      <c r="I33" s="145"/>
      <c r="J33" s="145"/>
      <c r="K33" s="145"/>
      <c r="L33" s="145"/>
      <c r="M33" s="145"/>
      <c r="N33" s="145"/>
      <c r="O33" s="145"/>
      <c r="P33" s="145"/>
      <c r="Q33" s="145"/>
      <c r="R33" s="145"/>
      <c r="S33" s="145"/>
      <c r="T33" s="145"/>
      <c r="V33" s="87"/>
      <c r="W33" s="88"/>
      <c r="X33" s="88"/>
      <c r="Y33" s="88"/>
      <c r="Z33" s="88"/>
      <c r="AA33" s="88"/>
      <c r="AB33" s="88"/>
      <c r="AC33" s="88"/>
      <c r="AD33" s="88"/>
      <c r="AE33" s="88"/>
      <c r="AF33" s="88"/>
      <c r="AG33" s="88"/>
      <c r="AH33" s="88"/>
      <c r="AI33" s="88"/>
      <c r="AJ33" s="88"/>
      <c r="AK33" s="89"/>
      <c r="AN33" s="87"/>
      <c r="AO33" s="88"/>
      <c r="AP33" s="88"/>
      <c r="AQ33" s="88"/>
      <c r="AR33" s="88"/>
      <c r="AS33" s="88"/>
      <c r="AT33" s="88"/>
      <c r="AU33" s="88"/>
      <c r="AV33" s="88"/>
      <c r="AW33" s="88"/>
      <c r="AX33" s="88"/>
      <c r="AY33" s="88"/>
      <c r="AZ33" s="88"/>
      <c r="BA33" s="88"/>
      <c r="BB33" s="88"/>
      <c r="BC33" s="89"/>
      <c r="BF33" s="87"/>
      <c r="BG33" s="88"/>
      <c r="BH33" s="88"/>
      <c r="BI33" s="88"/>
      <c r="BJ33" s="88"/>
      <c r="BK33" s="88"/>
      <c r="BL33" s="88"/>
      <c r="BM33" s="88"/>
      <c r="BN33" s="88"/>
      <c r="BO33" s="88"/>
      <c r="BP33" s="88"/>
      <c r="BQ33" s="88"/>
      <c r="BR33" s="88"/>
      <c r="BS33" s="88"/>
      <c r="BT33" s="88"/>
      <c r="BU33" s="89"/>
      <c r="BX33" s="87"/>
      <c r="BY33" s="88"/>
      <c r="BZ33" s="88"/>
      <c r="CA33" s="88"/>
      <c r="CB33" s="88"/>
      <c r="CC33" s="88"/>
      <c r="CD33" s="88"/>
      <c r="CE33" s="88"/>
      <c r="CF33" s="88"/>
      <c r="CG33" s="88"/>
      <c r="CH33" s="88"/>
      <c r="CI33" s="88"/>
      <c r="CJ33" s="88"/>
      <c r="CK33" s="88"/>
      <c r="CL33" s="88"/>
      <c r="CM33" s="89"/>
      <c r="CP33" s="87"/>
      <c r="CQ33" s="88"/>
      <c r="CR33" s="88"/>
      <c r="CS33" s="88"/>
      <c r="CT33" s="88"/>
      <c r="CU33" s="88"/>
      <c r="CV33" s="88"/>
      <c r="CW33" s="88"/>
      <c r="CX33" s="88"/>
      <c r="CY33" s="88"/>
      <c r="CZ33" s="88"/>
      <c r="DA33" s="88"/>
      <c r="DB33" s="88"/>
      <c r="DC33" s="88"/>
      <c r="DD33" s="88"/>
      <c r="DE33" s="89"/>
    </row>
    <row r="34" spans="3:109" ht="15.75" customHeight="1" x14ac:dyDescent="0.4">
      <c r="C34" s="32" t="s">
        <v>20</v>
      </c>
      <c r="D34" s="145" t="s">
        <v>134</v>
      </c>
      <c r="E34" s="145"/>
      <c r="F34" s="145"/>
      <c r="G34" s="145"/>
      <c r="H34" s="145"/>
      <c r="I34" s="145"/>
      <c r="J34" s="145"/>
      <c r="K34" s="145"/>
      <c r="L34" s="145"/>
      <c r="M34" s="145"/>
      <c r="N34" s="145"/>
      <c r="O34" s="145"/>
      <c r="P34" s="145"/>
      <c r="Q34" s="145"/>
      <c r="R34" s="145"/>
      <c r="S34" s="145"/>
      <c r="T34" s="145"/>
    </row>
    <row r="35" spans="3:109" ht="15.75" customHeight="1" x14ac:dyDescent="0.4">
      <c r="C35" s="32"/>
      <c r="D35" s="145"/>
      <c r="E35" s="145"/>
      <c r="F35" s="145"/>
      <c r="G35" s="145"/>
      <c r="H35" s="145"/>
      <c r="I35" s="145"/>
      <c r="J35" s="145"/>
      <c r="K35" s="145"/>
      <c r="L35" s="145"/>
      <c r="M35" s="145"/>
      <c r="N35" s="145"/>
      <c r="O35" s="145"/>
      <c r="P35" s="145"/>
      <c r="Q35" s="145"/>
      <c r="R35" s="145"/>
      <c r="S35" s="145"/>
      <c r="T35" s="145"/>
    </row>
    <row r="36" spans="3:109" ht="15.75" customHeight="1" x14ac:dyDescent="0.4">
      <c r="C36" s="31" t="s">
        <v>53</v>
      </c>
      <c r="D36" s="31"/>
      <c r="E36" s="31"/>
      <c r="F36" s="31"/>
      <c r="G36" s="31"/>
      <c r="H36" s="31"/>
      <c r="I36" s="31"/>
      <c r="J36" s="31"/>
      <c r="K36" s="31"/>
      <c r="L36" s="31"/>
      <c r="M36" s="31"/>
      <c r="N36" s="31"/>
      <c r="O36" s="31"/>
      <c r="P36" s="31"/>
      <c r="Q36" s="31"/>
      <c r="R36" s="31"/>
      <c r="S36" s="31"/>
      <c r="T36" s="31"/>
    </row>
    <row r="37" spans="3:109" ht="15.75" customHeight="1" x14ac:dyDescent="0.4">
      <c r="C37" s="32" t="s">
        <v>20</v>
      </c>
      <c r="D37" s="145" t="s">
        <v>135</v>
      </c>
      <c r="E37" s="145"/>
      <c r="F37" s="145"/>
      <c r="G37" s="145"/>
      <c r="H37" s="145"/>
      <c r="I37" s="145"/>
      <c r="J37" s="145"/>
      <c r="K37" s="145"/>
      <c r="L37" s="145"/>
      <c r="M37" s="145"/>
      <c r="N37" s="145"/>
      <c r="O37" s="145"/>
      <c r="P37" s="145"/>
      <c r="Q37" s="145"/>
      <c r="R37" s="145"/>
      <c r="S37" s="145"/>
      <c r="T37" s="145"/>
    </row>
    <row r="38" spans="3:109" ht="15.75" customHeight="1" x14ac:dyDescent="0.4">
      <c r="C38" s="32"/>
      <c r="D38" s="145"/>
      <c r="E38" s="145"/>
      <c r="F38" s="145"/>
      <c r="G38" s="145"/>
      <c r="H38" s="145"/>
      <c r="I38" s="145"/>
      <c r="J38" s="145"/>
      <c r="K38" s="145"/>
      <c r="L38" s="145"/>
      <c r="M38" s="145"/>
      <c r="N38" s="145"/>
      <c r="O38" s="145"/>
      <c r="P38" s="145"/>
      <c r="Q38" s="145"/>
      <c r="R38" s="145"/>
      <c r="S38" s="145"/>
      <c r="T38" s="145"/>
    </row>
    <row r="39" spans="3:109" ht="15.75" customHeight="1" x14ac:dyDescent="0.4">
      <c r="C39" s="32" t="s">
        <v>20</v>
      </c>
      <c r="D39" s="145" t="s">
        <v>90</v>
      </c>
      <c r="E39" s="145"/>
      <c r="F39" s="145"/>
      <c r="G39" s="145"/>
      <c r="H39" s="145"/>
      <c r="I39" s="145"/>
      <c r="J39" s="145"/>
      <c r="K39" s="145"/>
      <c r="L39" s="145"/>
      <c r="M39" s="145"/>
      <c r="N39" s="145"/>
      <c r="O39" s="145"/>
      <c r="P39" s="145"/>
      <c r="Q39" s="145"/>
      <c r="R39" s="145"/>
      <c r="S39" s="145"/>
      <c r="T39" s="145"/>
    </row>
    <row r="40" spans="3:109" ht="15.75" customHeight="1" x14ac:dyDescent="0.4">
      <c r="C40" s="31"/>
      <c r="D40" s="145"/>
      <c r="E40" s="145"/>
      <c r="F40" s="145"/>
      <c r="G40" s="145"/>
      <c r="H40" s="145"/>
      <c r="I40" s="145"/>
      <c r="J40" s="145"/>
      <c r="K40" s="145"/>
      <c r="L40" s="145"/>
      <c r="M40" s="145"/>
      <c r="N40" s="145"/>
      <c r="O40" s="145"/>
      <c r="P40" s="145"/>
      <c r="Q40" s="145"/>
      <c r="R40" s="145"/>
      <c r="S40" s="145"/>
      <c r="T40" s="145"/>
    </row>
    <row r="41" spans="3:109" ht="15.75" customHeight="1" x14ac:dyDescent="0.4">
      <c r="C41" s="32" t="s">
        <v>20</v>
      </c>
      <c r="D41" s="145" t="s">
        <v>91</v>
      </c>
      <c r="E41" s="174"/>
      <c r="F41" s="174"/>
      <c r="G41" s="174"/>
      <c r="H41" s="174"/>
      <c r="I41" s="174"/>
      <c r="J41" s="174"/>
      <c r="K41" s="174"/>
      <c r="L41" s="174"/>
      <c r="M41" s="174"/>
      <c r="N41" s="174"/>
      <c r="O41" s="174"/>
      <c r="P41" s="174"/>
      <c r="Q41" s="174"/>
      <c r="R41" s="174"/>
      <c r="S41" s="174"/>
      <c r="T41" s="174"/>
    </row>
    <row r="42" spans="3:109" ht="15.75" customHeight="1" x14ac:dyDescent="0.4">
      <c r="C42" s="32"/>
      <c r="D42" s="174"/>
      <c r="E42" s="174"/>
      <c r="F42" s="174"/>
      <c r="G42" s="174"/>
      <c r="H42" s="174"/>
      <c r="I42" s="174"/>
      <c r="J42" s="174"/>
      <c r="K42" s="174"/>
      <c r="L42" s="174"/>
      <c r="M42" s="174"/>
      <c r="N42" s="174"/>
      <c r="O42" s="174"/>
      <c r="P42" s="174"/>
      <c r="Q42" s="174"/>
      <c r="R42" s="174"/>
      <c r="S42" s="174"/>
      <c r="T42" s="174"/>
    </row>
    <row r="43" spans="3:109" ht="15.75" customHeight="1" x14ac:dyDescent="0.4">
      <c r="C43" s="31" t="s">
        <v>54</v>
      </c>
      <c r="D43" s="31"/>
      <c r="E43" s="31"/>
      <c r="F43" s="31"/>
      <c r="G43" s="31"/>
      <c r="H43" s="31"/>
      <c r="I43" s="31"/>
      <c r="J43" s="31"/>
      <c r="K43" s="31"/>
      <c r="L43" s="31"/>
      <c r="M43" s="31"/>
      <c r="N43" s="31"/>
      <c r="O43" s="31"/>
      <c r="P43" s="31"/>
      <c r="Q43" s="31"/>
      <c r="R43" s="31"/>
      <c r="S43" s="31"/>
      <c r="T43" s="31"/>
    </row>
    <row r="44" spans="3:109" ht="15.75" customHeight="1" x14ac:dyDescent="0.4">
      <c r="C44" s="32" t="s">
        <v>20</v>
      </c>
      <c r="D44" s="31" t="s">
        <v>48</v>
      </c>
      <c r="E44" s="33"/>
      <c r="F44" s="33"/>
      <c r="G44" s="33"/>
      <c r="H44" s="33"/>
      <c r="I44" s="33"/>
      <c r="J44" s="33"/>
      <c r="K44" s="33"/>
      <c r="L44" s="33"/>
      <c r="M44" s="33"/>
      <c r="N44" s="33"/>
      <c r="O44" s="33"/>
      <c r="P44" s="33"/>
      <c r="Q44" s="33"/>
      <c r="R44" s="33"/>
      <c r="S44" s="33"/>
      <c r="T44" s="33"/>
    </row>
    <row r="45" spans="3:109" ht="15.75" customHeight="1" x14ac:dyDescent="0.4">
      <c r="C45" s="32" t="s">
        <v>20</v>
      </c>
      <c r="D45" s="145" t="s">
        <v>51</v>
      </c>
      <c r="E45" s="145"/>
      <c r="F45" s="145"/>
      <c r="G45" s="145"/>
      <c r="H45" s="145"/>
      <c r="I45" s="145"/>
      <c r="J45" s="145"/>
      <c r="K45" s="145"/>
      <c r="L45" s="145"/>
      <c r="M45" s="145"/>
      <c r="N45" s="145"/>
      <c r="O45" s="145"/>
      <c r="P45" s="145"/>
      <c r="Q45" s="145"/>
      <c r="R45" s="145"/>
      <c r="S45" s="145"/>
      <c r="T45" s="145"/>
    </row>
    <row r="46" spans="3:109" ht="15.75" customHeight="1" x14ac:dyDescent="0.4">
      <c r="C46" s="32"/>
      <c r="D46" s="145"/>
      <c r="E46" s="145"/>
      <c r="F46" s="145"/>
      <c r="G46" s="145"/>
      <c r="H46" s="145"/>
      <c r="I46" s="145"/>
      <c r="J46" s="145"/>
      <c r="K46" s="145"/>
      <c r="L46" s="145"/>
      <c r="M46" s="145"/>
      <c r="N46" s="145"/>
      <c r="O46" s="145"/>
      <c r="P46" s="145"/>
      <c r="Q46" s="145"/>
      <c r="R46" s="145"/>
      <c r="S46" s="145"/>
      <c r="T46" s="145"/>
    </row>
    <row r="47" spans="3:109" ht="15.75" customHeight="1" x14ac:dyDescent="0.4">
      <c r="C47" s="35"/>
      <c r="D47" s="145"/>
      <c r="E47" s="145"/>
      <c r="F47" s="145"/>
      <c r="G47" s="145"/>
      <c r="H47" s="145"/>
      <c r="I47" s="145"/>
      <c r="J47" s="145"/>
      <c r="K47" s="145"/>
      <c r="L47" s="145"/>
      <c r="M47" s="145"/>
      <c r="N47" s="145"/>
      <c r="O47" s="145"/>
      <c r="P47" s="145"/>
      <c r="Q47" s="145"/>
      <c r="R47" s="145"/>
      <c r="S47" s="145"/>
      <c r="T47" s="145"/>
    </row>
    <row r="48" spans="3:109" ht="15.75" customHeight="1" x14ac:dyDescent="0.4">
      <c r="C48" s="31" t="s">
        <v>22</v>
      </c>
      <c r="D48" s="31"/>
      <c r="E48" s="31"/>
      <c r="F48" s="31"/>
      <c r="G48" s="31"/>
      <c r="H48" s="31"/>
      <c r="I48" s="31"/>
      <c r="J48" s="31"/>
      <c r="K48" s="31"/>
      <c r="L48" s="31"/>
      <c r="M48" s="31"/>
      <c r="N48" s="31"/>
      <c r="O48" s="31"/>
      <c r="P48" s="31"/>
      <c r="Q48" s="31"/>
      <c r="R48" s="31"/>
      <c r="S48" s="31"/>
      <c r="T48" s="31"/>
    </row>
    <row r="49" spans="3:20" ht="15.75" customHeight="1" x14ac:dyDescent="0.4">
      <c r="C49" s="32" t="s">
        <v>20</v>
      </c>
      <c r="D49" s="31" t="s">
        <v>21</v>
      </c>
      <c r="E49" s="31"/>
      <c r="F49" s="31"/>
      <c r="G49" s="31"/>
      <c r="H49" s="31"/>
      <c r="I49" s="31"/>
      <c r="J49" s="31"/>
      <c r="K49" s="31"/>
      <c r="L49" s="31"/>
      <c r="M49" s="31"/>
      <c r="N49" s="31"/>
      <c r="O49" s="31"/>
      <c r="P49" s="31"/>
      <c r="Q49" s="31"/>
      <c r="R49" s="31"/>
      <c r="S49" s="31"/>
      <c r="T49" s="31"/>
    </row>
    <row r="50" spans="3:20" ht="15.75" customHeight="1" x14ac:dyDescent="0.4">
      <c r="C50" s="32" t="s">
        <v>20</v>
      </c>
      <c r="D50" s="31" t="s">
        <v>138</v>
      </c>
      <c r="E50" s="31"/>
      <c r="F50" s="31"/>
      <c r="G50" s="31"/>
      <c r="H50" s="31"/>
      <c r="I50" s="31"/>
      <c r="J50" s="31"/>
      <c r="K50" s="31"/>
      <c r="L50" s="31"/>
      <c r="M50" s="31"/>
      <c r="N50" s="31"/>
      <c r="O50" s="31"/>
      <c r="P50" s="31"/>
      <c r="Q50" s="31"/>
      <c r="R50" s="31"/>
      <c r="S50" s="31"/>
      <c r="T50" s="31"/>
    </row>
    <row r="51" spans="3:20" ht="15.75" customHeight="1" x14ac:dyDescent="0.4">
      <c r="C51" s="31"/>
      <c r="D51" s="31" t="s">
        <v>139</v>
      </c>
      <c r="E51" s="31"/>
      <c r="F51" s="31"/>
      <c r="G51" s="31"/>
      <c r="H51" s="31"/>
      <c r="I51" s="31"/>
      <c r="J51" s="31"/>
      <c r="K51" s="31"/>
      <c r="L51" s="31"/>
      <c r="M51" s="31"/>
      <c r="N51" s="31"/>
      <c r="O51" s="31"/>
      <c r="P51" s="31"/>
      <c r="Q51" s="31"/>
      <c r="R51" s="31"/>
      <c r="S51" s="31"/>
      <c r="T51" s="31"/>
    </row>
    <row r="52" spans="3:20" x14ac:dyDescent="0.4">
      <c r="C52" s="31"/>
      <c r="D52" s="31"/>
      <c r="E52" s="31"/>
      <c r="F52" s="31"/>
      <c r="G52" s="31"/>
      <c r="H52" s="31"/>
      <c r="I52" s="31"/>
      <c r="J52" s="31"/>
      <c r="K52" s="31"/>
      <c r="L52" s="31"/>
      <c r="M52" s="31"/>
      <c r="N52" s="31"/>
      <c r="O52" s="31"/>
      <c r="P52" s="31"/>
      <c r="Q52" s="31"/>
      <c r="R52" s="31"/>
      <c r="S52" s="31"/>
      <c r="T52" s="31"/>
    </row>
  </sheetData>
  <sheetProtection algorithmName="SHA-512" hashValue="CSlmolKLpxJuzG+DdHD+GYEv3VmVXFseuP6omk4eEiYs98H/U+NsNEQNz2MmHnE2EMpRIitKgv7ZNoLoAt+oNg==" saltValue="Lwo9YZyvOcFt6vjZqVgnpg==" spinCount="100000" sheet="1" scenarios="1" formatCells="0" formatColumns="0" formatRows="0" insertColumns="0" insertRows="0" deleteColumns="0" deleteRows="0"/>
  <mergeCells count="378">
    <mergeCell ref="BF6:BF31"/>
    <mergeCell ref="BM11:BO11"/>
    <mergeCell ref="BI13:BM13"/>
    <mergeCell ref="BI14:BM14"/>
    <mergeCell ref="BH16:BM16"/>
    <mergeCell ref="BN16:BO16"/>
    <mergeCell ref="BO23:BP23"/>
    <mergeCell ref="BH4:BJ4"/>
    <mergeCell ref="BK4:BM4"/>
    <mergeCell ref="BP11:BQ11"/>
    <mergeCell ref="BP12:BQ12"/>
    <mergeCell ref="BL10:BM10"/>
    <mergeCell ref="BN10:BO10"/>
    <mergeCell ref="BH8:BK8"/>
    <mergeCell ref="BL8:BN8"/>
    <mergeCell ref="BH9:BK9"/>
    <mergeCell ref="BL9:BN9"/>
    <mergeCell ref="BH10:BI10"/>
    <mergeCell ref="BJ10:BK10"/>
    <mergeCell ref="BH11:BJ11"/>
    <mergeCell ref="BH19:BK19"/>
    <mergeCell ref="BN4:BQ4"/>
    <mergeCell ref="BH23:BK23"/>
    <mergeCell ref="BL23:BM23"/>
    <mergeCell ref="AA4:AC4"/>
    <mergeCell ref="X4:Z4"/>
    <mergeCell ref="Y13:AC13"/>
    <mergeCell ref="Y14:AC14"/>
    <mergeCell ref="AD13:AE13"/>
    <mergeCell ref="AD14:AE14"/>
    <mergeCell ref="AA11:AB11"/>
    <mergeCell ref="AA12:AB12"/>
    <mergeCell ref="AC11:AE11"/>
    <mergeCell ref="AC12:AE12"/>
    <mergeCell ref="AD4:AG4"/>
    <mergeCell ref="AF11:AG11"/>
    <mergeCell ref="BM12:BO12"/>
    <mergeCell ref="BK11:BL11"/>
    <mergeCell ref="BK12:BL12"/>
    <mergeCell ref="BG5:BG19"/>
    <mergeCell ref="BH5:BK5"/>
    <mergeCell ref="BL5:BN5"/>
    <mergeCell ref="BH6:BK6"/>
    <mergeCell ref="BL6:BN6"/>
    <mergeCell ref="BH7:BK7"/>
    <mergeCell ref="BL7:BN7"/>
    <mergeCell ref="Y30:Z30"/>
    <mergeCell ref="AH31:AI31"/>
    <mergeCell ref="AB31:AC31"/>
    <mergeCell ref="AE31:AF31"/>
    <mergeCell ref="X31:AA31"/>
    <mergeCell ref="BO31:BP31"/>
    <mergeCell ref="BR31:BS31"/>
    <mergeCell ref="W28:W31"/>
    <mergeCell ref="BH12:BJ12"/>
    <mergeCell ref="BH13:BH15"/>
    <mergeCell ref="BI15:BU15"/>
    <mergeCell ref="BN13:BO13"/>
    <mergeCell ref="BN14:BO14"/>
    <mergeCell ref="BG24:BG27"/>
    <mergeCell ref="BH24:BK24"/>
    <mergeCell ref="BH25:BJ25"/>
    <mergeCell ref="BH26:BJ26"/>
    <mergeCell ref="BH27:BK27"/>
    <mergeCell ref="BL27:BM27"/>
    <mergeCell ref="BO27:BP27"/>
    <mergeCell ref="BG20:BG23"/>
    <mergeCell ref="BH20:BK20"/>
    <mergeCell ref="BH21:BJ21"/>
    <mergeCell ref="BH22:BJ22"/>
    <mergeCell ref="W20:W23"/>
    <mergeCell ref="X28:AA28"/>
    <mergeCell ref="AB27:AC27"/>
    <mergeCell ref="AE27:AF27"/>
    <mergeCell ref="AH27:AI27"/>
    <mergeCell ref="W24:W27"/>
    <mergeCell ref="X13:X15"/>
    <mergeCell ref="AB17:AK19"/>
    <mergeCell ref="X17:AA18"/>
    <mergeCell ref="X19:AA19"/>
    <mergeCell ref="Y15:AK15"/>
    <mergeCell ref="AD16:AE16"/>
    <mergeCell ref="AF16:AG16"/>
    <mergeCell ref="X16:AC16"/>
    <mergeCell ref="AB23:AC23"/>
    <mergeCell ref="AE23:AF23"/>
    <mergeCell ref="D37:T38"/>
    <mergeCell ref="C10:D10"/>
    <mergeCell ref="C11:D11"/>
    <mergeCell ref="F12:T12"/>
    <mergeCell ref="F10:G10"/>
    <mergeCell ref="I10:J10"/>
    <mergeCell ref="L10:M10"/>
    <mergeCell ref="F11:G11"/>
    <mergeCell ref="I11:J11"/>
    <mergeCell ref="D34:T35"/>
    <mergeCell ref="L11:M11"/>
    <mergeCell ref="D45:T47"/>
    <mergeCell ref="C19:D24"/>
    <mergeCell ref="N18:T18"/>
    <mergeCell ref="E18:L18"/>
    <mergeCell ref="F15:T15"/>
    <mergeCell ref="F17:L17"/>
    <mergeCell ref="C25:F25"/>
    <mergeCell ref="M25:T25"/>
    <mergeCell ref="H25:K25"/>
    <mergeCell ref="G19:T19"/>
    <mergeCell ref="E19:F19"/>
    <mergeCell ref="E20:F20"/>
    <mergeCell ref="E21:F21"/>
    <mergeCell ref="E22:F24"/>
    <mergeCell ref="G20:T20"/>
    <mergeCell ref="G21:L21"/>
    <mergeCell ref="E16:T16"/>
    <mergeCell ref="N17:T17"/>
    <mergeCell ref="N21:T21"/>
    <mergeCell ref="H22:T22"/>
    <mergeCell ref="D41:T42"/>
    <mergeCell ref="C14:D16"/>
    <mergeCell ref="C17:D18"/>
    <mergeCell ref="D39:T40"/>
    <mergeCell ref="C5:M6"/>
    <mergeCell ref="C12:D13"/>
    <mergeCell ref="F14:T14"/>
    <mergeCell ref="D32:T33"/>
    <mergeCell ref="V6:V31"/>
    <mergeCell ref="AF12:AG12"/>
    <mergeCell ref="O10:O11"/>
    <mergeCell ref="P10:T11"/>
    <mergeCell ref="E13:T13"/>
    <mergeCell ref="G24:T24"/>
    <mergeCell ref="H23:T23"/>
    <mergeCell ref="D28:T30"/>
    <mergeCell ref="AB9:AD9"/>
    <mergeCell ref="W5:W19"/>
    <mergeCell ref="AB5:AD5"/>
    <mergeCell ref="AB6:AD6"/>
    <mergeCell ref="AB8:AD8"/>
    <mergeCell ref="V32:W32"/>
    <mergeCell ref="X32:AK32"/>
    <mergeCell ref="V33:AK33"/>
    <mergeCell ref="X7:AA7"/>
    <mergeCell ref="X8:AA8"/>
    <mergeCell ref="X9:AA9"/>
    <mergeCell ref="X5:AA5"/>
    <mergeCell ref="BF32:BG32"/>
    <mergeCell ref="BH32:BU32"/>
    <mergeCell ref="BF33:BU33"/>
    <mergeCell ref="N6:R6"/>
    <mergeCell ref="N7:R7"/>
    <mergeCell ref="N8:R9"/>
    <mergeCell ref="X6:AA6"/>
    <mergeCell ref="AB7:AD7"/>
    <mergeCell ref="X10:Y10"/>
    <mergeCell ref="Z10:AA10"/>
    <mergeCell ref="AB10:AC10"/>
    <mergeCell ref="AD10:AE10"/>
    <mergeCell ref="X25:Z25"/>
    <mergeCell ref="X26:Z26"/>
    <mergeCell ref="X27:AA27"/>
    <mergeCell ref="X24:AA24"/>
    <mergeCell ref="X21:Z21"/>
    <mergeCell ref="X22:Z22"/>
    <mergeCell ref="X23:AA23"/>
    <mergeCell ref="X20:AA20"/>
    <mergeCell ref="X11:Z11"/>
    <mergeCell ref="X12:Z12"/>
    <mergeCell ref="AH23:AI23"/>
    <mergeCell ref="X29:Z29"/>
    <mergeCell ref="AP4:AR4"/>
    <mergeCell ref="AS4:AU4"/>
    <mergeCell ref="AV4:AY4"/>
    <mergeCell ref="AO5:AO19"/>
    <mergeCell ref="AP5:AS5"/>
    <mergeCell ref="AT5:AV5"/>
    <mergeCell ref="AN6:AN31"/>
    <mergeCell ref="AP6:AS6"/>
    <mergeCell ref="AT6:AV6"/>
    <mergeCell ref="AP7:AS7"/>
    <mergeCell ref="AT7:AV7"/>
    <mergeCell ref="AP8:AS8"/>
    <mergeCell ref="AT8:AV8"/>
    <mergeCell ref="AP9:AS9"/>
    <mergeCell ref="AT9:AV9"/>
    <mergeCell ref="AP10:AQ10"/>
    <mergeCell ref="AR10:AS10"/>
    <mergeCell ref="AT10:AU10"/>
    <mergeCell ref="AV10:AW10"/>
    <mergeCell ref="AP11:AR11"/>
    <mergeCell ref="AS11:AT11"/>
    <mergeCell ref="AU11:AW11"/>
    <mergeCell ref="AX11:AY11"/>
    <mergeCell ref="AP12:AR12"/>
    <mergeCell ref="AO20:AO23"/>
    <mergeCell ref="AP20:AS20"/>
    <mergeCell ref="AP21:AR21"/>
    <mergeCell ref="AP22:AR22"/>
    <mergeCell ref="AP23:AS23"/>
    <mergeCell ref="AT23:AU23"/>
    <mergeCell ref="AW23:AX23"/>
    <mergeCell ref="AZ23:BA23"/>
    <mergeCell ref="AS12:AT12"/>
    <mergeCell ref="AU12:AW12"/>
    <mergeCell ref="AX12:AY12"/>
    <mergeCell ref="AP13:AP15"/>
    <mergeCell ref="AQ13:AU13"/>
    <mergeCell ref="AV13:AW13"/>
    <mergeCell ref="AQ14:AU14"/>
    <mergeCell ref="AV14:AW14"/>
    <mergeCell ref="AQ15:BC15"/>
    <mergeCell ref="AP29:AR29"/>
    <mergeCell ref="AQ30:AR30"/>
    <mergeCell ref="AP31:AS31"/>
    <mergeCell ref="AT31:AU31"/>
    <mergeCell ref="AW31:AX31"/>
    <mergeCell ref="AZ31:BA31"/>
    <mergeCell ref="AP16:AU16"/>
    <mergeCell ref="AV16:AW16"/>
    <mergeCell ref="AX16:AY16"/>
    <mergeCell ref="AP17:AS18"/>
    <mergeCell ref="AT17:BC19"/>
    <mergeCell ref="AP19:AS19"/>
    <mergeCell ref="AN32:AO32"/>
    <mergeCell ref="AP32:BC32"/>
    <mergeCell ref="AN33:BC33"/>
    <mergeCell ref="BP16:BQ16"/>
    <mergeCell ref="BH17:BK18"/>
    <mergeCell ref="BL17:BU19"/>
    <mergeCell ref="BR23:BS23"/>
    <mergeCell ref="BR27:BS27"/>
    <mergeCell ref="BG28:BG31"/>
    <mergeCell ref="BH28:BK28"/>
    <mergeCell ref="BH29:BJ29"/>
    <mergeCell ref="BI30:BJ30"/>
    <mergeCell ref="BH31:BK31"/>
    <mergeCell ref="BL31:BM31"/>
    <mergeCell ref="AO24:AO27"/>
    <mergeCell ref="AP24:AS24"/>
    <mergeCell ref="AP25:AR25"/>
    <mergeCell ref="AP26:AR26"/>
    <mergeCell ref="AP27:AS27"/>
    <mergeCell ref="AT27:AU27"/>
    <mergeCell ref="AW27:AX27"/>
    <mergeCell ref="AZ27:BA27"/>
    <mergeCell ref="AO28:AO31"/>
    <mergeCell ref="AP28:AS28"/>
    <mergeCell ref="BZ4:CB4"/>
    <mergeCell ref="CC4:CE4"/>
    <mergeCell ref="CF4:CI4"/>
    <mergeCell ref="BY5:BY19"/>
    <mergeCell ref="BZ5:CC5"/>
    <mergeCell ref="CD5:CF5"/>
    <mergeCell ref="BX6:BX31"/>
    <mergeCell ref="BZ6:CC6"/>
    <mergeCell ref="CD6:CF6"/>
    <mergeCell ref="BZ7:CC7"/>
    <mergeCell ref="CD7:CF7"/>
    <mergeCell ref="BZ8:CC8"/>
    <mergeCell ref="CD8:CF8"/>
    <mergeCell ref="BZ9:CC9"/>
    <mergeCell ref="CD9:CF9"/>
    <mergeCell ref="BZ10:CA10"/>
    <mergeCell ref="CB10:CC10"/>
    <mergeCell ref="CD10:CE10"/>
    <mergeCell ref="CF10:CG10"/>
    <mergeCell ref="BZ11:CB11"/>
    <mergeCell ref="CC11:CD11"/>
    <mergeCell ref="CE11:CG11"/>
    <mergeCell ref="CH11:CI11"/>
    <mergeCell ref="BZ12:CB12"/>
    <mergeCell ref="CC12:CD12"/>
    <mergeCell ref="CE12:CG12"/>
    <mergeCell ref="CH12:CI12"/>
    <mergeCell ref="BZ13:BZ15"/>
    <mergeCell ref="CA13:CE13"/>
    <mergeCell ref="CF13:CG13"/>
    <mergeCell ref="CA14:CE14"/>
    <mergeCell ref="CF14:CG14"/>
    <mergeCell ref="CA15:CM15"/>
    <mergeCell ref="BZ16:CE16"/>
    <mergeCell ref="CF16:CG16"/>
    <mergeCell ref="CH16:CI16"/>
    <mergeCell ref="BZ17:CC18"/>
    <mergeCell ref="CD17:CM19"/>
    <mergeCell ref="BZ19:CC19"/>
    <mergeCell ref="BY20:BY23"/>
    <mergeCell ref="BZ20:CC20"/>
    <mergeCell ref="BZ21:CB21"/>
    <mergeCell ref="BZ22:CB22"/>
    <mergeCell ref="BZ23:CC23"/>
    <mergeCell ref="CD23:CE23"/>
    <mergeCell ref="CG23:CH23"/>
    <mergeCell ref="CJ23:CK23"/>
    <mergeCell ref="BY24:BY27"/>
    <mergeCell ref="BZ24:CC24"/>
    <mergeCell ref="BZ25:CB25"/>
    <mergeCell ref="BZ26:CB26"/>
    <mergeCell ref="BZ27:CC27"/>
    <mergeCell ref="CD27:CE27"/>
    <mergeCell ref="CG27:CH27"/>
    <mergeCell ref="CJ27:CK27"/>
    <mergeCell ref="BY28:BY31"/>
    <mergeCell ref="BZ28:CC28"/>
    <mergeCell ref="BZ29:CB29"/>
    <mergeCell ref="CA30:CB30"/>
    <mergeCell ref="BZ31:CC31"/>
    <mergeCell ref="CD31:CE31"/>
    <mergeCell ref="CG31:CH31"/>
    <mergeCell ref="CJ31:CK31"/>
    <mergeCell ref="BX32:BY32"/>
    <mergeCell ref="BZ32:CM32"/>
    <mergeCell ref="BX33:CM33"/>
    <mergeCell ref="CR4:CT4"/>
    <mergeCell ref="CU4:CW4"/>
    <mergeCell ref="CX4:DA4"/>
    <mergeCell ref="CQ5:CQ19"/>
    <mergeCell ref="CR5:CU5"/>
    <mergeCell ref="CV5:CX5"/>
    <mergeCell ref="CP6:CP31"/>
    <mergeCell ref="CR6:CU6"/>
    <mergeCell ref="CV6:CX6"/>
    <mergeCell ref="CR7:CU7"/>
    <mergeCell ref="CV7:CX7"/>
    <mergeCell ref="CR8:CU8"/>
    <mergeCell ref="CV8:CX8"/>
    <mergeCell ref="CR9:CU9"/>
    <mergeCell ref="CV9:CX9"/>
    <mergeCell ref="CR10:CS10"/>
    <mergeCell ref="CT10:CU10"/>
    <mergeCell ref="CV10:CW10"/>
    <mergeCell ref="CX10:CY10"/>
    <mergeCell ref="CR11:CT11"/>
    <mergeCell ref="CU11:CV11"/>
    <mergeCell ref="CW11:CY11"/>
    <mergeCell ref="CZ11:DA11"/>
    <mergeCell ref="CR12:CT12"/>
    <mergeCell ref="CU12:CV12"/>
    <mergeCell ref="CW12:CY12"/>
    <mergeCell ref="CZ12:DA12"/>
    <mergeCell ref="CR13:CR15"/>
    <mergeCell ref="CS13:CW13"/>
    <mergeCell ref="CX13:CY13"/>
    <mergeCell ref="CS14:CW14"/>
    <mergeCell ref="CX14:CY14"/>
    <mergeCell ref="CS15:DE15"/>
    <mergeCell ref="CR16:CW16"/>
    <mergeCell ref="CX16:CY16"/>
    <mergeCell ref="CZ16:DA16"/>
    <mergeCell ref="CR17:CU18"/>
    <mergeCell ref="CV17:DE19"/>
    <mergeCell ref="CR19:CU19"/>
    <mergeCell ref="CQ20:CQ23"/>
    <mergeCell ref="CR20:CU20"/>
    <mergeCell ref="CR21:CT21"/>
    <mergeCell ref="CR22:CT22"/>
    <mergeCell ref="CR23:CU23"/>
    <mergeCell ref="CV23:CW23"/>
    <mergeCell ref="CY23:CZ23"/>
    <mergeCell ref="DB23:DC23"/>
    <mergeCell ref="CP32:CQ32"/>
    <mergeCell ref="CR32:DE32"/>
    <mergeCell ref="CP33:DE33"/>
    <mergeCell ref="CQ24:CQ27"/>
    <mergeCell ref="CR24:CU24"/>
    <mergeCell ref="CR25:CT25"/>
    <mergeCell ref="CR26:CT26"/>
    <mergeCell ref="CR27:CU27"/>
    <mergeCell ref="CV27:CW27"/>
    <mergeCell ref="CY27:CZ27"/>
    <mergeCell ref="DB27:DC27"/>
    <mergeCell ref="CQ28:CQ31"/>
    <mergeCell ref="CR28:CU28"/>
    <mergeCell ref="CR29:CT29"/>
    <mergeCell ref="CS30:CT30"/>
    <mergeCell ref="CR31:CU31"/>
    <mergeCell ref="CV31:CW31"/>
    <mergeCell ref="CY31:CZ31"/>
    <mergeCell ref="DB31:DC31"/>
  </mergeCells>
  <phoneticPr fontId="1"/>
  <conditionalFormatting sqref="V6">
    <cfRule type="expression" dxfId="231" priority="327">
      <formula>ISNUMBER(SEARCH("特注", W12))</formula>
    </cfRule>
    <cfRule type="expression" dxfId="230" priority="322">
      <formula>ISNUMBER(SEARCH("特注", X19))</formula>
    </cfRule>
  </conditionalFormatting>
  <conditionalFormatting sqref="X19">
    <cfRule type="containsText" dxfId="228" priority="209" operator="containsText" text="特注">
      <formula>NOT(ISERROR(SEARCH("特注",X19)))</formula>
    </cfRule>
  </conditionalFormatting>
  <conditionalFormatting sqref="X21:Z21">
    <cfRule type="expression" dxfId="227" priority="241" stopIfTrue="1">
      <formula>X19="特注品"</formula>
    </cfRule>
  </conditionalFormatting>
  <conditionalFormatting sqref="X22:Z22">
    <cfRule type="expression" dxfId="224" priority="271">
      <formula>ISNUMBER(SEARCH("特注品", X19))</formula>
    </cfRule>
  </conditionalFormatting>
  <conditionalFormatting sqref="X25:Z25">
    <cfRule type="expression" dxfId="223" priority="229">
      <formula>X19="特注品"</formula>
    </cfRule>
  </conditionalFormatting>
  <conditionalFormatting sqref="X26:Z26">
    <cfRule type="expression" dxfId="221" priority="226">
      <formula>ISNUMBER(SEARCH("特注品", X19))</formula>
    </cfRule>
  </conditionalFormatting>
  <conditionalFormatting sqref="Y15:AG15">
    <cfRule type="expression" dxfId="218" priority="303">
      <formula>ISNUMBER(SEARCH("要相談", AD13))</formula>
    </cfRule>
  </conditionalFormatting>
  <conditionalFormatting sqref="AA11:AB12">
    <cfRule type="expression" dxfId="217" priority="284">
      <formula>AA11&lt;AD13</formula>
    </cfRule>
  </conditionalFormatting>
  <conditionalFormatting sqref="AB20 AD20:AE20">
    <cfRule type="containsText" dxfId="216" priority="366" operator="containsText" text="特注">
      <formula>NOT(ISERROR(SEARCH("特注",AB20)))</formula>
    </cfRule>
  </conditionalFormatting>
  <conditionalFormatting sqref="AB24">
    <cfRule type="containsText" dxfId="215" priority="306" operator="containsText" text="特注">
      <formula>NOT(ISERROR(SEARCH("特注",AB24)))</formula>
    </cfRule>
  </conditionalFormatting>
  <conditionalFormatting sqref="AB29">
    <cfRule type="expression" dxfId="214" priority="216">
      <formula>AB29="直線両ねじボルトでないため不要です"</formula>
    </cfRule>
  </conditionalFormatting>
  <conditionalFormatting sqref="AD24:AE24">
    <cfRule type="containsText" dxfId="209" priority="325" operator="containsText" text="特注">
      <formula>NOT(ISERROR(SEARCH("特注",AD24)))</formula>
    </cfRule>
  </conditionalFormatting>
  <conditionalFormatting sqref="AF12:AG12">
    <cfRule type="expression" dxfId="207" priority="278">
      <formula>OR(AF12="",AF12=0)</formula>
    </cfRule>
    <cfRule type="expression" dxfId="206" priority="277">
      <formula>AF12&gt;=AD14</formula>
    </cfRule>
  </conditionalFormatting>
  <conditionalFormatting sqref="AH15:AK15">
    <cfRule type="expression" dxfId="203" priority="370">
      <formula>ISNUMBER(SEARCH("要相談", #REF!))</formula>
    </cfRule>
  </conditionalFormatting>
  <conditionalFormatting sqref="AN6">
    <cfRule type="expression" dxfId="202" priority="112">
      <formula>ISNUMBER(SEARCH("特注", AP19))</formula>
    </cfRule>
    <cfRule type="expression" dxfId="201" priority="114">
      <formula>ISNUMBER(SEARCH("特注", AO12))</formula>
    </cfRule>
  </conditionalFormatting>
  <conditionalFormatting sqref="AP19">
    <cfRule type="containsText" dxfId="199" priority="91" operator="containsText" text="特注">
      <formula>NOT(ISERROR(SEARCH("特注",AP19)))</formula>
    </cfRule>
  </conditionalFormatting>
  <conditionalFormatting sqref="AP21:AR21">
    <cfRule type="expression" dxfId="198" priority="99" stopIfTrue="1">
      <formula>AP19="特注品"</formula>
    </cfRule>
  </conditionalFormatting>
  <conditionalFormatting sqref="AP22:AR22">
    <cfRule type="expression" dxfId="196" priority="102">
      <formula>ISNUMBER(SEARCH("特注品", AP19))</formula>
    </cfRule>
  </conditionalFormatting>
  <conditionalFormatting sqref="AP25:AR25">
    <cfRule type="expression" dxfId="193" priority="96">
      <formula>AP19="特注品"</formula>
    </cfRule>
  </conditionalFormatting>
  <conditionalFormatting sqref="AP26:AR26">
    <cfRule type="expression" dxfId="192" priority="94">
      <formula>ISNUMBER(SEARCH("特注品", AP19))</formula>
    </cfRule>
  </conditionalFormatting>
  <conditionalFormatting sqref="AQ15:AY15">
    <cfRule type="expression" dxfId="189" priority="110">
      <formula>ISNUMBER(SEARCH("要相談", AV13))</formula>
    </cfRule>
  </conditionalFormatting>
  <conditionalFormatting sqref="AS11:AT12">
    <cfRule type="expression" dxfId="188" priority="106">
      <formula>AS11&lt;AV13</formula>
    </cfRule>
  </conditionalFormatting>
  <conditionalFormatting sqref="AT20 AV20:AW20">
    <cfRule type="containsText" dxfId="187" priority="115" operator="containsText" text="特注">
      <formula>NOT(ISERROR(SEARCH("特注",AT20)))</formula>
    </cfRule>
  </conditionalFormatting>
  <conditionalFormatting sqref="AT24">
    <cfRule type="containsText" dxfId="186" priority="111" operator="containsText" text="特注">
      <formula>NOT(ISERROR(SEARCH("特注",AT24)))</formula>
    </cfRule>
  </conditionalFormatting>
  <conditionalFormatting sqref="AT29">
    <cfRule type="expression" dxfId="183" priority="92">
      <formula>AT29="直線両ねじボルトでないため不要です"</formula>
    </cfRule>
  </conditionalFormatting>
  <conditionalFormatting sqref="AV24:AW24">
    <cfRule type="containsText" dxfId="180" priority="113" operator="containsText" text="特注">
      <formula>NOT(ISERROR(SEARCH("特注",AV24)))</formula>
    </cfRule>
  </conditionalFormatting>
  <conditionalFormatting sqref="AX12:AY12">
    <cfRule type="expression" dxfId="177" priority="104">
      <formula>AX12&gt;=AV14</formula>
    </cfRule>
    <cfRule type="expression" dxfId="175" priority="105">
      <formula>OR(AX12="",AX12=0)</formula>
    </cfRule>
  </conditionalFormatting>
  <conditionalFormatting sqref="AZ15:BC15">
    <cfRule type="expression" dxfId="174" priority="116">
      <formula>ISNUMBER(SEARCH("要相談", #REF!))</formula>
    </cfRule>
  </conditionalFormatting>
  <conditionalFormatting sqref="BF6">
    <cfRule type="expression" dxfId="173" priority="85">
      <formula>ISNUMBER(SEARCH("特注", BG12))</formula>
    </cfRule>
    <cfRule type="expression" dxfId="172" priority="83">
      <formula>ISNUMBER(SEARCH("特注", BH19))</formula>
    </cfRule>
  </conditionalFormatting>
  <conditionalFormatting sqref="BH19">
    <cfRule type="containsText" dxfId="170" priority="62" operator="containsText" text="特注">
      <formula>NOT(ISERROR(SEARCH("特注",BH19)))</formula>
    </cfRule>
  </conditionalFormatting>
  <conditionalFormatting sqref="BH21:BJ21">
    <cfRule type="expression" dxfId="168" priority="70" stopIfTrue="1">
      <formula>BH19="特注品"</formula>
    </cfRule>
  </conditionalFormatting>
  <conditionalFormatting sqref="BH22:BJ22">
    <cfRule type="expression" dxfId="167" priority="73">
      <formula>ISNUMBER(SEARCH("特注品", BH19))</formula>
    </cfRule>
  </conditionalFormatting>
  <conditionalFormatting sqref="BH25:BJ25">
    <cfRule type="expression" dxfId="165" priority="67">
      <formula>BH19="特注品"</formula>
    </cfRule>
  </conditionalFormatting>
  <conditionalFormatting sqref="BH26:BJ26">
    <cfRule type="expression" dxfId="163" priority="65">
      <formula>ISNUMBER(SEARCH("特注品", BH19))</formula>
    </cfRule>
  </conditionalFormatting>
  <conditionalFormatting sqref="BI15:BQ15">
    <cfRule type="expression" dxfId="160" priority="81">
      <formula>ISNUMBER(SEARCH("要相談", BN13))</formula>
    </cfRule>
  </conditionalFormatting>
  <conditionalFormatting sqref="BK11:BL12">
    <cfRule type="expression" dxfId="159" priority="77">
      <formula>BK11&lt;BN13</formula>
    </cfRule>
  </conditionalFormatting>
  <conditionalFormatting sqref="BL20 BN20:BO20">
    <cfRule type="containsText" dxfId="158" priority="86" operator="containsText" text="特注">
      <formula>NOT(ISERROR(SEARCH("特注",BL20)))</formula>
    </cfRule>
  </conditionalFormatting>
  <conditionalFormatting sqref="BL24">
    <cfRule type="containsText" dxfId="157" priority="82" operator="containsText" text="特注">
      <formula>NOT(ISERROR(SEARCH("特注",BL24)))</formula>
    </cfRule>
  </conditionalFormatting>
  <conditionalFormatting sqref="BL29">
    <cfRule type="expression" dxfId="154" priority="63">
      <formula>BL29="直線両ねじボルトでないため不要です"</formula>
    </cfRule>
  </conditionalFormatting>
  <conditionalFormatting sqref="BN24:BO24">
    <cfRule type="containsText" dxfId="151" priority="84" operator="containsText" text="特注">
      <formula>NOT(ISERROR(SEARCH("特注",BN24)))</formula>
    </cfRule>
  </conditionalFormatting>
  <conditionalFormatting sqref="BP12:BQ12">
    <cfRule type="expression" dxfId="149" priority="75">
      <formula>BP12&gt;=BN14</formula>
    </cfRule>
    <cfRule type="expression" dxfId="148" priority="76">
      <formula>OR(BP12="",BP12=0)</formula>
    </cfRule>
  </conditionalFormatting>
  <conditionalFormatting sqref="BR15:BU15">
    <cfRule type="expression" dxfId="145" priority="87">
      <formula>ISNUMBER(SEARCH("要相談", #REF!))</formula>
    </cfRule>
  </conditionalFormatting>
  <conditionalFormatting sqref="BX6">
    <cfRule type="expression" dxfId="144" priority="56">
      <formula>ISNUMBER(SEARCH("特注", BY12))</formula>
    </cfRule>
    <cfRule type="expression" dxfId="143" priority="54">
      <formula>ISNUMBER(SEARCH("特注", BZ19))</formula>
    </cfRule>
  </conditionalFormatting>
  <conditionalFormatting sqref="BZ19">
    <cfRule type="containsText" dxfId="141" priority="33" operator="containsText" text="特注">
      <formula>NOT(ISERROR(SEARCH("特注",BZ19)))</formula>
    </cfRule>
  </conditionalFormatting>
  <conditionalFormatting sqref="BZ21:CB21">
    <cfRule type="expression" dxfId="139" priority="41" stopIfTrue="1">
      <formula>BZ19="特注品"</formula>
    </cfRule>
  </conditionalFormatting>
  <conditionalFormatting sqref="BZ22:CB22">
    <cfRule type="expression" dxfId="138" priority="44">
      <formula>ISNUMBER(SEARCH("特注品", BZ19))</formula>
    </cfRule>
  </conditionalFormatting>
  <conditionalFormatting sqref="BZ25:CB25">
    <cfRule type="expression" dxfId="136" priority="38">
      <formula>BZ19="特注品"</formula>
    </cfRule>
  </conditionalFormatting>
  <conditionalFormatting sqref="BZ26:CB26">
    <cfRule type="expression" dxfId="134" priority="36">
      <formula>ISNUMBER(SEARCH("特注品", BZ19))</formula>
    </cfRule>
  </conditionalFormatting>
  <conditionalFormatting sqref="CA15:CI15">
    <cfRule type="expression" dxfId="131" priority="52">
      <formula>ISNUMBER(SEARCH("要相談", CF13))</formula>
    </cfRule>
  </conditionalFormatting>
  <conditionalFormatting sqref="CC11:CD12">
    <cfRule type="expression" dxfId="130" priority="48">
      <formula>CC11&lt;CF13</formula>
    </cfRule>
  </conditionalFormatting>
  <conditionalFormatting sqref="CD20 CF20:CG20">
    <cfRule type="containsText" dxfId="129" priority="57" operator="containsText" text="特注">
      <formula>NOT(ISERROR(SEARCH("特注",CD20)))</formula>
    </cfRule>
  </conditionalFormatting>
  <conditionalFormatting sqref="CD24">
    <cfRule type="containsText" dxfId="128" priority="53" operator="containsText" text="特注">
      <formula>NOT(ISERROR(SEARCH("特注",CD24)))</formula>
    </cfRule>
  </conditionalFormatting>
  <conditionalFormatting sqref="CD29">
    <cfRule type="expression" dxfId="125" priority="34">
      <formula>CD29="直線両ねじボルトでないため不要です"</formula>
    </cfRule>
  </conditionalFormatting>
  <conditionalFormatting sqref="CF24:CG24">
    <cfRule type="containsText" dxfId="122" priority="55" operator="containsText" text="特注">
      <formula>NOT(ISERROR(SEARCH("特注",CF24)))</formula>
    </cfRule>
  </conditionalFormatting>
  <conditionalFormatting sqref="CH12:CI12">
    <cfRule type="expression" dxfId="120" priority="46">
      <formula>CH12&gt;=CF14</formula>
    </cfRule>
    <cfRule type="expression" dxfId="119" priority="47">
      <formula>OR(CH12="",CH12=0)</formula>
    </cfRule>
  </conditionalFormatting>
  <conditionalFormatting sqref="CJ15:CM15">
    <cfRule type="expression" dxfId="116" priority="58">
      <formula>ISNUMBER(SEARCH("要相談", #REF!))</formula>
    </cfRule>
  </conditionalFormatting>
  <conditionalFormatting sqref="CP6">
    <cfRule type="expression" dxfId="115" priority="25">
      <formula>ISNUMBER(SEARCH("特注", CR19))</formula>
    </cfRule>
    <cfRule type="expression" dxfId="114" priority="27">
      <formula>ISNUMBER(SEARCH("特注", CQ12))</formula>
    </cfRule>
  </conditionalFormatting>
  <conditionalFormatting sqref="CR19">
    <cfRule type="containsText" dxfId="112" priority="4" operator="containsText" text="特注">
      <formula>NOT(ISERROR(SEARCH("特注",CR19)))</formula>
    </cfRule>
  </conditionalFormatting>
  <conditionalFormatting sqref="CR21:CT21">
    <cfRule type="expression" dxfId="111" priority="12" stopIfTrue="1">
      <formula>CR19="特注品"</formula>
    </cfRule>
  </conditionalFormatting>
  <conditionalFormatting sqref="CR22:CT22">
    <cfRule type="expression" dxfId="109" priority="15">
      <formula>ISNUMBER(SEARCH("特注品", CR19))</formula>
    </cfRule>
  </conditionalFormatting>
  <conditionalFormatting sqref="CR25:CT25">
    <cfRule type="expression" dxfId="106" priority="9">
      <formula>CR19="特注品"</formula>
    </cfRule>
  </conditionalFormatting>
  <conditionalFormatting sqref="CR26:CT26">
    <cfRule type="expression" dxfId="105" priority="7">
      <formula>ISNUMBER(SEARCH("特注品", CR19))</formula>
    </cfRule>
  </conditionalFormatting>
  <conditionalFormatting sqref="CS15:DA15">
    <cfRule type="expression" dxfId="102" priority="23">
      <formula>ISNUMBER(SEARCH("要相談", CX13))</formula>
    </cfRule>
  </conditionalFormatting>
  <conditionalFormatting sqref="CU11:CV12">
    <cfRule type="expression" dxfId="101" priority="19">
      <formula>CU11&lt;CX13</formula>
    </cfRule>
  </conditionalFormatting>
  <conditionalFormatting sqref="CV20 CX20:CY20">
    <cfRule type="containsText" dxfId="100" priority="28" operator="containsText" text="特注">
      <formula>NOT(ISERROR(SEARCH("特注",CV20)))</formula>
    </cfRule>
  </conditionalFormatting>
  <conditionalFormatting sqref="CV24">
    <cfRule type="containsText" dxfId="99" priority="24" operator="containsText" text="特注">
      <formula>NOT(ISERROR(SEARCH("特注",CV24)))</formula>
    </cfRule>
  </conditionalFormatting>
  <conditionalFormatting sqref="CV29">
    <cfRule type="expression" dxfId="97" priority="5">
      <formula>CV29="直線両ねじボルトでないため不要です"</formula>
    </cfRule>
  </conditionalFormatting>
  <conditionalFormatting sqref="CX24:CY24">
    <cfRule type="containsText" dxfId="93" priority="26" operator="containsText" text="特注">
      <formula>NOT(ISERROR(SEARCH("特注",CX24)))</formula>
    </cfRule>
  </conditionalFormatting>
  <conditionalFormatting sqref="CZ12:DA12">
    <cfRule type="expression" dxfId="89" priority="18">
      <formula>OR(CZ12="",CZ12=0)</formula>
    </cfRule>
    <cfRule type="expression" dxfId="88" priority="17">
      <formula>CZ12&gt;=CX14</formula>
    </cfRule>
  </conditionalFormatting>
  <conditionalFormatting sqref="DB15:DE15">
    <cfRule type="expression" dxfId="87" priority="29">
      <formula>ISNUMBER(SEARCH("要相談", #REF!))</formula>
    </cfRule>
  </conditionalFormatting>
  <printOptions horizontalCentered="1"/>
  <pageMargins left="0.39370078740157483" right="0.39370078740157483" top="0.35433070866141736" bottom="0.35433070866141736" header="0.31496062992125984" footer="0.31496062992125984"/>
  <pageSetup paperSize="9" fitToWidth="4" pageOrder="overThenDown" orientation="portrait" verticalDpi="0" r:id="rId1"/>
  <colBreaks count="3" manualBreakCount="3">
    <brk id="20" min="3" max="51" man="1"/>
    <brk id="38" min="3" max="51" man="1"/>
    <brk id="56" min="3" max="51" man="1"/>
  </colBreaks>
  <drawing r:id="rId2"/>
  <extLst>
    <ext xmlns:x14="http://schemas.microsoft.com/office/spreadsheetml/2009/9/main" uri="{78C0D931-6437-407d-A8EE-F0AAD7539E65}">
      <x14:conditionalFormattings>
        <x14:conditionalFormatting xmlns:xm="http://schemas.microsoft.com/office/excel/2006/main">
          <x14:cfRule type="expression" priority="273" id="{FBCE47B6-2EAB-4580-8C07-B71EF16F7CA9}">
            <xm:f>ISNUMBER(SEARCH('リスト(印刷不要)'!$C$6, AB5))</xm:f>
            <x14:dxf>
              <fill>
                <patternFill>
                  <bgColor theme="0"/>
                </patternFill>
              </fill>
            </x14:dxf>
          </x14:cfRule>
          <xm:sqref>W28:W31</xm:sqref>
        </x14:conditionalFormatting>
        <x14:conditionalFormatting xmlns:xm="http://schemas.microsoft.com/office/excel/2006/main">
          <x14:cfRule type="expression" priority="239" id="{00000000-000E-0000-0000-000026000000}">
            <xm:f>AND(AB5=+'リスト(印刷不要)'!$C$6,X22&gt;0)</xm:f>
            <x14:dxf>
              <font>
                <strike/>
              </font>
            </x14:dxf>
          </x14:cfRule>
          <xm:sqref>X21:Z21</xm:sqref>
        </x14:conditionalFormatting>
        <x14:conditionalFormatting xmlns:xm="http://schemas.microsoft.com/office/excel/2006/main">
          <x14:cfRule type="expression" priority="240" id="{00000000-000E-0000-0000-000025000000}">
            <xm:f>AND(AB5=+'リスト(印刷不要)'!$C$6,X22&gt;0)</xm:f>
            <x14:dxf>
              <fill>
                <patternFill>
                  <bgColor rgb="FFFFFF00"/>
                </patternFill>
              </fill>
            </x14:dxf>
          </x14:cfRule>
          <xm:sqref>X22:Z22</xm:sqref>
        </x14:conditionalFormatting>
        <x14:conditionalFormatting xmlns:xm="http://schemas.microsoft.com/office/excel/2006/main">
          <x14:cfRule type="expression" priority="227" id="{00000000-000E-0000-0000-00001A000000}">
            <xm:f>AND(AB5=+'リスト(印刷不要)'!$C$6,X26&gt;0)</xm:f>
            <x14:dxf>
              <font>
                <strike/>
              </font>
            </x14:dxf>
          </x14:cfRule>
          <xm:sqref>X25:Z25</xm:sqref>
        </x14:conditionalFormatting>
        <x14:conditionalFormatting xmlns:xm="http://schemas.microsoft.com/office/excel/2006/main">
          <x14:cfRule type="expression" priority="225" id="{00000000-000E-0000-0000-000016000000}">
            <xm:f>AND(AB5=+'リスト(印刷不要)'!$C$6,X26&gt;0)</xm:f>
            <x14:dxf>
              <fill>
                <patternFill>
                  <bgColor rgb="FFFFFF00"/>
                </patternFill>
              </fill>
            </x14:dxf>
          </x14:cfRule>
          <xm:sqref>X26:Z26</xm:sqref>
        </x14:conditionalFormatting>
        <x14:conditionalFormatting xmlns:xm="http://schemas.microsoft.com/office/excel/2006/main">
          <x14:cfRule type="expression" priority="297" id="{F54DFC83-48FA-4570-836C-5BBDF6FEA9F7}">
            <xm:f>ISNUMBER(SEARCH('リスト(印刷不要)'!$C$6, AB5))</xm:f>
            <x14:dxf>
              <font>
                <color theme="1"/>
              </font>
              <fill>
                <patternFill>
                  <bgColor theme="7" tint="0.79998168889431442"/>
                </patternFill>
              </fill>
            </x14:dxf>
          </x14:cfRule>
          <xm:sqref>X29:Z29</xm:sqref>
        </x14:conditionalFormatting>
        <x14:conditionalFormatting xmlns:xm="http://schemas.microsoft.com/office/excel/2006/main">
          <x14:cfRule type="expression" priority="289" id="{7A1D5591-4010-4552-8C3D-771530BDD670}">
            <xm:f>ISNUMBER(SEARCH('リスト(印刷不要)'!$C$8, AB5))</xm:f>
            <x14:dxf>
              <font>
                <b/>
                <i val="0"/>
              </font>
            </x14:dxf>
          </x14:cfRule>
          <x14:cfRule type="expression" priority="290" id="{460A0AC2-6716-4020-8189-0D820936C60A}">
            <xm:f>ISNUMBER(SEARCH('リスト(印刷不要)'!$C$7, AB5))</xm:f>
            <x14:dxf>
              <font>
                <b/>
                <i val="0"/>
              </font>
            </x14:dxf>
          </x14:cfRule>
          <xm:sqref>AB29</xm:sqref>
        </x14:conditionalFormatting>
        <x14:conditionalFormatting xmlns:xm="http://schemas.microsoft.com/office/excel/2006/main">
          <x14:cfRule type="expression" priority="252" id="{407A8BBE-BE2F-424E-982F-F9679CBFA02C}">
            <xm:f>AB5='リスト(印刷不要)'!$C$7</xm:f>
            <x14:dxf>
              <fill>
                <patternFill>
                  <bgColor rgb="FFFFFF00"/>
                </patternFill>
              </fill>
            </x14:dxf>
          </x14:cfRule>
          <x14:cfRule type="expression" priority="253" id="{7DEAEDB8-3926-48B9-A1A7-DBF685AC1016}">
            <xm:f>AB5='リスト(印刷不要)'!$C$8</xm:f>
            <x14:dxf>
              <fill>
                <patternFill>
                  <bgColor rgb="FFFFFF00"/>
                </patternFill>
              </fill>
            </x14:dxf>
          </x14:cfRule>
          <xm:sqref>AB5:AD5</xm:sqref>
        </x14:conditionalFormatting>
        <x14:conditionalFormatting xmlns:xm="http://schemas.microsoft.com/office/excel/2006/main">
          <x14:cfRule type="expression" priority="207" id="{F7E77557-6E8E-4136-AE48-8DC68699F53D}">
            <xm:f>ISNUMBER(SEARCH(+'リスト(印刷不要)'!$C$6, AB5))</xm:f>
            <x14:dxf>
              <fill>
                <patternFill>
                  <bgColor theme="2" tint="-9.9948118533890809E-2"/>
                </patternFill>
              </fill>
            </x14:dxf>
          </x14:cfRule>
          <xm:sqref>AF11:AG11</xm:sqref>
        </x14:conditionalFormatting>
        <x14:conditionalFormatting xmlns:xm="http://schemas.microsoft.com/office/excel/2006/main">
          <x14:cfRule type="expression" priority="206" id="{AD2FD388-632C-473B-8D83-AA700F312338}">
            <xm:f>ISNUMBER(SEARCH(+'リスト(印刷不要)'!$C$7, AB5))</xm:f>
            <x14:dxf>
              <fill>
                <patternFill>
                  <bgColor theme="2" tint="-9.9948118533890809E-2"/>
                </patternFill>
              </fill>
            </x14:dxf>
          </x14:cfRule>
          <x14:cfRule type="expression" priority="205" id="{C8445507-7FFE-43DA-B4D5-E37045B142E0}">
            <xm:f>ISNUMBER(SEARCH(+'リスト(印刷不要)'!$C$8, AB5))</xm:f>
            <x14:dxf>
              <fill>
                <patternFill>
                  <bgColor theme="2" tint="-9.9948118533890809E-2"/>
                </patternFill>
              </fill>
            </x14:dxf>
          </x14:cfRule>
          <xm:sqref>AF12:AG12</xm:sqref>
        </x14:conditionalFormatting>
        <x14:conditionalFormatting xmlns:xm="http://schemas.microsoft.com/office/excel/2006/main">
          <x14:cfRule type="expression" priority="103" id="{6AF3C85B-855C-4832-9DB1-BFCBA9E26608}">
            <xm:f>ISNUMBER(SEARCH('リスト(印刷不要)'!$C$6, AT5))</xm:f>
            <x14:dxf>
              <fill>
                <patternFill>
                  <bgColor theme="0"/>
                </patternFill>
              </fill>
            </x14:dxf>
          </x14:cfRule>
          <xm:sqref>AO28:AO31</xm:sqref>
        </x14:conditionalFormatting>
        <x14:conditionalFormatting xmlns:xm="http://schemas.microsoft.com/office/excel/2006/main">
          <x14:cfRule type="expression" priority="97" id="{C2D3B1FD-F7FD-4232-86AD-B091D9C931E8}">
            <xm:f>AND(AT5=+'リスト(印刷不要)'!$C$6,AP22&gt;0)</xm:f>
            <x14:dxf>
              <font>
                <strike/>
              </font>
            </x14:dxf>
          </x14:cfRule>
          <xm:sqref>AP21:AR21</xm:sqref>
        </x14:conditionalFormatting>
        <x14:conditionalFormatting xmlns:xm="http://schemas.microsoft.com/office/excel/2006/main">
          <x14:cfRule type="expression" priority="98" id="{D8E858F1-AF28-411C-AB02-6EE053C95C2A}">
            <xm:f>AND(AT5=+'リスト(印刷不要)'!$C$6,AP22&gt;0)</xm:f>
            <x14:dxf>
              <fill>
                <patternFill>
                  <bgColor rgb="FFFFFF00"/>
                </patternFill>
              </fill>
            </x14:dxf>
          </x14:cfRule>
          <xm:sqref>AP22:AR22</xm:sqref>
        </x14:conditionalFormatting>
        <x14:conditionalFormatting xmlns:xm="http://schemas.microsoft.com/office/excel/2006/main">
          <x14:cfRule type="expression" priority="95" id="{72321C26-0A5D-4CAE-80C0-BD6A8C278097}">
            <xm:f>AND(AT5=+'リスト(印刷不要)'!$C$6,AP26&gt;0)</xm:f>
            <x14:dxf>
              <font>
                <strike/>
              </font>
            </x14:dxf>
          </x14:cfRule>
          <xm:sqref>AP25:AR25</xm:sqref>
        </x14:conditionalFormatting>
        <x14:conditionalFormatting xmlns:xm="http://schemas.microsoft.com/office/excel/2006/main">
          <x14:cfRule type="expression" priority="93" id="{DB414432-DB91-4F1C-8F71-56AEB4097F01}">
            <xm:f>AND(AT5=+'リスト(印刷不要)'!$C$6,AP26&gt;0)</xm:f>
            <x14:dxf>
              <fill>
                <patternFill>
                  <bgColor rgb="FFFFFF00"/>
                </patternFill>
              </fill>
            </x14:dxf>
          </x14:cfRule>
          <xm:sqref>AP26:AR26</xm:sqref>
        </x14:conditionalFormatting>
        <x14:conditionalFormatting xmlns:xm="http://schemas.microsoft.com/office/excel/2006/main">
          <x14:cfRule type="expression" priority="109" id="{174FB540-0D58-4BA2-8937-689AD8E1D4AA}">
            <xm:f>ISNUMBER(SEARCH('リスト(印刷不要)'!$C$6, AT5))</xm:f>
            <x14:dxf>
              <font>
                <color theme="1"/>
              </font>
              <fill>
                <patternFill>
                  <bgColor theme="7" tint="0.79998168889431442"/>
                </patternFill>
              </fill>
            </x14:dxf>
          </x14:cfRule>
          <xm:sqref>AP29:AR29</xm:sqref>
        </x14:conditionalFormatting>
        <x14:conditionalFormatting xmlns:xm="http://schemas.microsoft.com/office/excel/2006/main">
          <x14:cfRule type="expression" priority="107" id="{BCE56953-E1AB-4222-ABAE-B4D91FD275A8}">
            <xm:f>ISNUMBER(SEARCH('リスト(印刷不要)'!$C$8, AT5))</xm:f>
            <x14:dxf>
              <font>
                <b/>
                <i val="0"/>
              </font>
            </x14:dxf>
          </x14:cfRule>
          <x14:cfRule type="expression" priority="108" id="{9978394E-396F-4B61-9D3D-DBAF2D731AC6}">
            <xm:f>ISNUMBER(SEARCH('リスト(印刷不要)'!$C$7, AT5))</xm:f>
            <x14:dxf>
              <font>
                <b/>
                <i val="0"/>
              </font>
            </x14:dxf>
          </x14:cfRule>
          <xm:sqref>AT29</xm:sqref>
        </x14:conditionalFormatting>
        <x14:conditionalFormatting xmlns:xm="http://schemas.microsoft.com/office/excel/2006/main">
          <x14:cfRule type="expression" priority="101" id="{08D56236-F874-4087-A886-F6CEF14B7D2E}">
            <xm:f>AT5='リスト(印刷不要)'!$C$8</xm:f>
            <x14:dxf>
              <fill>
                <patternFill>
                  <bgColor rgb="FFFFFF00"/>
                </patternFill>
              </fill>
            </x14:dxf>
          </x14:cfRule>
          <x14:cfRule type="expression" priority="100" id="{0F9516C8-3F1B-4FB9-9347-3AB980E19939}">
            <xm:f>AT5='リスト(印刷不要)'!$C$7</xm:f>
            <x14:dxf>
              <fill>
                <patternFill>
                  <bgColor rgb="FFFFFF00"/>
                </patternFill>
              </fill>
            </x14:dxf>
          </x14:cfRule>
          <xm:sqref>AT5:AV5</xm:sqref>
        </x14:conditionalFormatting>
        <x14:conditionalFormatting xmlns:xm="http://schemas.microsoft.com/office/excel/2006/main">
          <x14:cfRule type="expression" priority="90" id="{0A4B8C2E-F179-4D12-BEE6-559C8437EF33}">
            <xm:f>ISNUMBER(SEARCH(+'リスト(印刷不要)'!$C$6, AT5))</xm:f>
            <x14:dxf>
              <fill>
                <patternFill>
                  <bgColor theme="2" tint="-9.9948118533890809E-2"/>
                </patternFill>
              </fill>
            </x14:dxf>
          </x14:cfRule>
          <xm:sqref>AX11:AY11</xm:sqref>
        </x14:conditionalFormatting>
        <x14:conditionalFormatting xmlns:xm="http://schemas.microsoft.com/office/excel/2006/main">
          <x14:cfRule type="expression" priority="89" id="{4A84B25E-CDF6-4B49-A113-1EA632D7FF4B}">
            <xm:f>ISNUMBER(SEARCH(+'リスト(印刷不要)'!$C$7, AT5))</xm:f>
            <x14:dxf>
              <fill>
                <patternFill>
                  <bgColor theme="2" tint="-9.9948118533890809E-2"/>
                </patternFill>
              </fill>
            </x14:dxf>
          </x14:cfRule>
          <x14:cfRule type="expression" priority="88" id="{6D4263B2-5833-452A-A4F1-F829C99CD4E1}">
            <xm:f>ISNUMBER(SEARCH(+'リスト(印刷不要)'!$C$8, AT5))</xm:f>
            <x14:dxf>
              <fill>
                <patternFill>
                  <bgColor theme="2" tint="-9.9948118533890809E-2"/>
                </patternFill>
              </fill>
            </x14:dxf>
          </x14:cfRule>
          <xm:sqref>AX12:AY12</xm:sqref>
        </x14:conditionalFormatting>
        <x14:conditionalFormatting xmlns:xm="http://schemas.microsoft.com/office/excel/2006/main">
          <x14:cfRule type="expression" priority="74" id="{63EE2265-C7A7-4228-94C4-BDCAB060A8ED}">
            <xm:f>ISNUMBER(SEARCH('リスト(印刷不要)'!$C$6, BL5))</xm:f>
            <x14:dxf>
              <fill>
                <patternFill>
                  <bgColor theme="0"/>
                </patternFill>
              </fill>
            </x14:dxf>
          </x14:cfRule>
          <xm:sqref>BG28:BG31</xm:sqref>
        </x14:conditionalFormatting>
        <x14:conditionalFormatting xmlns:xm="http://schemas.microsoft.com/office/excel/2006/main">
          <x14:cfRule type="expression" priority="68" id="{10C2CFCC-F9F1-4388-BCB0-04C580D54C1C}">
            <xm:f>AND(BL5=+'リスト(印刷不要)'!$C$6,BH22&gt;0)</xm:f>
            <x14:dxf>
              <font>
                <strike/>
              </font>
            </x14:dxf>
          </x14:cfRule>
          <xm:sqref>BH21:BJ21</xm:sqref>
        </x14:conditionalFormatting>
        <x14:conditionalFormatting xmlns:xm="http://schemas.microsoft.com/office/excel/2006/main">
          <x14:cfRule type="expression" priority="69" id="{6E147042-0C34-48DE-952D-26830ADDFA39}">
            <xm:f>AND(BL5=+'リスト(印刷不要)'!$C$6,BH22&gt;0)</xm:f>
            <x14:dxf>
              <fill>
                <patternFill>
                  <bgColor rgb="FFFFFF00"/>
                </patternFill>
              </fill>
            </x14:dxf>
          </x14:cfRule>
          <xm:sqref>BH22:BJ22</xm:sqref>
        </x14:conditionalFormatting>
        <x14:conditionalFormatting xmlns:xm="http://schemas.microsoft.com/office/excel/2006/main">
          <x14:cfRule type="expression" priority="66" id="{F4898942-5071-4BC4-BE30-EFCDEF1ACDF6}">
            <xm:f>AND(BL5=+'リスト(印刷不要)'!$C$6,BH26&gt;0)</xm:f>
            <x14:dxf>
              <font>
                <strike/>
              </font>
            </x14:dxf>
          </x14:cfRule>
          <xm:sqref>BH25:BJ25</xm:sqref>
        </x14:conditionalFormatting>
        <x14:conditionalFormatting xmlns:xm="http://schemas.microsoft.com/office/excel/2006/main">
          <x14:cfRule type="expression" priority="64" id="{5C79CE1C-CC30-4E99-90C8-605E6E06E463}">
            <xm:f>AND(BL5=+'リスト(印刷不要)'!$C$6,BH26&gt;0)</xm:f>
            <x14:dxf>
              <fill>
                <patternFill>
                  <bgColor rgb="FFFFFF00"/>
                </patternFill>
              </fill>
            </x14:dxf>
          </x14:cfRule>
          <xm:sqref>BH26:BJ26</xm:sqref>
        </x14:conditionalFormatting>
        <x14:conditionalFormatting xmlns:xm="http://schemas.microsoft.com/office/excel/2006/main">
          <x14:cfRule type="expression" priority="80" id="{229BEB94-B846-4ACB-869F-9EC2750CEEF9}">
            <xm:f>ISNUMBER(SEARCH('リスト(印刷不要)'!$C$6, BL5))</xm:f>
            <x14:dxf>
              <font>
                <color theme="1"/>
              </font>
              <fill>
                <patternFill>
                  <bgColor theme="7" tint="0.79998168889431442"/>
                </patternFill>
              </fill>
            </x14:dxf>
          </x14:cfRule>
          <xm:sqref>BH29:BJ29</xm:sqref>
        </x14:conditionalFormatting>
        <x14:conditionalFormatting xmlns:xm="http://schemas.microsoft.com/office/excel/2006/main">
          <x14:cfRule type="expression" priority="78" id="{4963E3EF-8CFB-4EBB-AAE7-FDCDB8E67948}">
            <xm:f>ISNUMBER(SEARCH('リスト(印刷不要)'!$C$8, BL5))</xm:f>
            <x14:dxf>
              <font>
                <b/>
                <i val="0"/>
              </font>
            </x14:dxf>
          </x14:cfRule>
          <x14:cfRule type="expression" priority="79" id="{D1917DB3-1EAB-4F63-B8A7-54CC75014DD0}">
            <xm:f>ISNUMBER(SEARCH('リスト(印刷不要)'!$C$7, BL5))</xm:f>
            <x14:dxf>
              <font>
                <b/>
                <i val="0"/>
              </font>
            </x14:dxf>
          </x14:cfRule>
          <xm:sqref>BL29</xm:sqref>
        </x14:conditionalFormatting>
        <x14:conditionalFormatting xmlns:xm="http://schemas.microsoft.com/office/excel/2006/main">
          <x14:cfRule type="expression" priority="72" id="{26FE0D91-4C1F-48D9-A728-2FB907CE122A}">
            <xm:f>BL5='リスト(印刷不要)'!$C$8</xm:f>
            <x14:dxf>
              <fill>
                <patternFill>
                  <bgColor rgb="FFFFFF00"/>
                </patternFill>
              </fill>
            </x14:dxf>
          </x14:cfRule>
          <x14:cfRule type="expression" priority="71" id="{AA1AB375-A6BF-4874-8679-F8C1B205B41B}">
            <xm:f>BL5='リスト(印刷不要)'!$C$7</xm:f>
            <x14:dxf>
              <fill>
                <patternFill>
                  <bgColor rgb="FFFFFF00"/>
                </patternFill>
              </fill>
            </x14:dxf>
          </x14:cfRule>
          <xm:sqref>BL5:BN5</xm:sqref>
        </x14:conditionalFormatting>
        <x14:conditionalFormatting xmlns:xm="http://schemas.microsoft.com/office/excel/2006/main">
          <x14:cfRule type="expression" priority="61" id="{493EC92B-8F06-48DA-9CF3-6254019FCF38}">
            <xm:f>ISNUMBER(SEARCH(+'リスト(印刷不要)'!$C$6, BL5))</xm:f>
            <x14:dxf>
              <fill>
                <patternFill>
                  <bgColor theme="2" tint="-9.9948118533890809E-2"/>
                </patternFill>
              </fill>
            </x14:dxf>
          </x14:cfRule>
          <xm:sqref>BP11:BQ11</xm:sqref>
        </x14:conditionalFormatting>
        <x14:conditionalFormatting xmlns:xm="http://schemas.microsoft.com/office/excel/2006/main">
          <x14:cfRule type="expression" priority="60" id="{40DEFA9F-FF72-49F1-ADD5-4E0E161F7EA0}">
            <xm:f>ISNUMBER(SEARCH(+'リスト(印刷不要)'!$C$7, BL5))</xm:f>
            <x14:dxf>
              <fill>
                <patternFill>
                  <bgColor theme="2" tint="-9.9948118533890809E-2"/>
                </patternFill>
              </fill>
            </x14:dxf>
          </x14:cfRule>
          <x14:cfRule type="expression" priority="59" id="{8B96B817-24CA-490D-B107-91DEB638BF5F}">
            <xm:f>ISNUMBER(SEARCH(+'リスト(印刷不要)'!$C$8, BL5))</xm:f>
            <x14:dxf>
              <fill>
                <patternFill>
                  <bgColor theme="2" tint="-9.9948118533890809E-2"/>
                </patternFill>
              </fill>
            </x14:dxf>
          </x14:cfRule>
          <xm:sqref>BP12:BQ12</xm:sqref>
        </x14:conditionalFormatting>
        <x14:conditionalFormatting xmlns:xm="http://schemas.microsoft.com/office/excel/2006/main">
          <x14:cfRule type="expression" priority="45" id="{19104F02-9A12-4FF4-BFDD-D9A3E0F1B090}">
            <xm:f>ISNUMBER(SEARCH('リスト(印刷不要)'!$C$6, CD5))</xm:f>
            <x14:dxf>
              <fill>
                <patternFill>
                  <bgColor theme="0"/>
                </patternFill>
              </fill>
            </x14:dxf>
          </x14:cfRule>
          <xm:sqref>BY28:BY31</xm:sqref>
        </x14:conditionalFormatting>
        <x14:conditionalFormatting xmlns:xm="http://schemas.microsoft.com/office/excel/2006/main">
          <x14:cfRule type="expression" priority="39" id="{AFCC1E1F-57F3-4DB7-8242-EAC6B96DC2F7}">
            <xm:f>AND(CD5=+'リスト(印刷不要)'!$C$6,BZ22&gt;0)</xm:f>
            <x14:dxf>
              <font>
                <strike/>
              </font>
            </x14:dxf>
          </x14:cfRule>
          <xm:sqref>BZ21:CB21</xm:sqref>
        </x14:conditionalFormatting>
        <x14:conditionalFormatting xmlns:xm="http://schemas.microsoft.com/office/excel/2006/main">
          <x14:cfRule type="expression" priority="40" id="{C39CF043-6603-456A-AFC6-93F4CC821738}">
            <xm:f>AND(CD5=+'リスト(印刷不要)'!$C$6,BZ22&gt;0)</xm:f>
            <x14:dxf>
              <fill>
                <patternFill>
                  <bgColor rgb="FFFFFF00"/>
                </patternFill>
              </fill>
            </x14:dxf>
          </x14:cfRule>
          <xm:sqref>BZ22:CB22</xm:sqref>
        </x14:conditionalFormatting>
        <x14:conditionalFormatting xmlns:xm="http://schemas.microsoft.com/office/excel/2006/main">
          <x14:cfRule type="expression" priority="37" id="{8AA74C9A-1C18-458A-BD58-5DDD1195EEBD}">
            <xm:f>AND(CD5=+'リスト(印刷不要)'!$C$6,BZ26&gt;0)</xm:f>
            <x14:dxf>
              <font>
                <strike/>
              </font>
            </x14:dxf>
          </x14:cfRule>
          <xm:sqref>BZ25:CB25</xm:sqref>
        </x14:conditionalFormatting>
        <x14:conditionalFormatting xmlns:xm="http://schemas.microsoft.com/office/excel/2006/main">
          <x14:cfRule type="expression" priority="35" id="{E746645E-95F8-40C2-9E7D-AB8528ED4E15}">
            <xm:f>AND(CD5=+'リスト(印刷不要)'!$C$6,BZ26&gt;0)</xm:f>
            <x14:dxf>
              <fill>
                <patternFill>
                  <bgColor rgb="FFFFFF00"/>
                </patternFill>
              </fill>
            </x14:dxf>
          </x14:cfRule>
          <xm:sqref>BZ26:CB26</xm:sqref>
        </x14:conditionalFormatting>
        <x14:conditionalFormatting xmlns:xm="http://schemas.microsoft.com/office/excel/2006/main">
          <x14:cfRule type="expression" priority="51" id="{C750EBF9-66B9-4D16-B92D-8E4AFB7FA100}">
            <xm:f>ISNUMBER(SEARCH('リスト(印刷不要)'!$C$6, CD5))</xm:f>
            <x14:dxf>
              <font>
                <color theme="1"/>
              </font>
              <fill>
                <patternFill>
                  <bgColor theme="7" tint="0.79998168889431442"/>
                </patternFill>
              </fill>
            </x14:dxf>
          </x14:cfRule>
          <xm:sqref>BZ29:CB29</xm:sqref>
        </x14:conditionalFormatting>
        <x14:conditionalFormatting xmlns:xm="http://schemas.microsoft.com/office/excel/2006/main">
          <x14:cfRule type="expression" priority="50" id="{4968E054-9D50-470A-839B-439572CDB4C9}">
            <xm:f>ISNUMBER(SEARCH('リスト(印刷不要)'!$C$7, CD5))</xm:f>
            <x14:dxf>
              <font>
                <b/>
                <i val="0"/>
              </font>
            </x14:dxf>
          </x14:cfRule>
          <x14:cfRule type="expression" priority="49" id="{9E35B7E6-55F1-4621-993D-99C904CB8210}">
            <xm:f>ISNUMBER(SEARCH('リスト(印刷不要)'!$C$8, CD5))</xm:f>
            <x14:dxf>
              <font>
                <b/>
                <i val="0"/>
              </font>
            </x14:dxf>
          </x14:cfRule>
          <xm:sqref>CD29</xm:sqref>
        </x14:conditionalFormatting>
        <x14:conditionalFormatting xmlns:xm="http://schemas.microsoft.com/office/excel/2006/main">
          <x14:cfRule type="expression" priority="43" id="{AD6F65CC-F37C-49DB-A2C3-CB4DB3BF056C}">
            <xm:f>CD5='リスト(印刷不要)'!$C$8</xm:f>
            <x14:dxf>
              <fill>
                <patternFill>
                  <bgColor rgb="FFFFFF00"/>
                </patternFill>
              </fill>
            </x14:dxf>
          </x14:cfRule>
          <x14:cfRule type="expression" priority="42" id="{87FDD157-DB00-4AE5-B705-426F759C3DF2}">
            <xm:f>CD5='リスト(印刷不要)'!$C$7</xm:f>
            <x14:dxf>
              <fill>
                <patternFill>
                  <bgColor rgb="FFFFFF00"/>
                </patternFill>
              </fill>
            </x14:dxf>
          </x14:cfRule>
          <xm:sqref>CD5:CF5</xm:sqref>
        </x14:conditionalFormatting>
        <x14:conditionalFormatting xmlns:xm="http://schemas.microsoft.com/office/excel/2006/main">
          <x14:cfRule type="expression" priority="32" id="{90719A8F-A817-4FC2-AC1A-5F4DEDA2123F}">
            <xm:f>ISNUMBER(SEARCH(+'リスト(印刷不要)'!$C$6, CD5))</xm:f>
            <x14:dxf>
              <fill>
                <patternFill>
                  <bgColor theme="2" tint="-9.9948118533890809E-2"/>
                </patternFill>
              </fill>
            </x14:dxf>
          </x14:cfRule>
          <xm:sqref>CH11:CI11</xm:sqref>
        </x14:conditionalFormatting>
        <x14:conditionalFormatting xmlns:xm="http://schemas.microsoft.com/office/excel/2006/main">
          <x14:cfRule type="expression" priority="31" id="{011851F0-20AA-4E72-ACA7-11B741CEAFD7}">
            <xm:f>ISNUMBER(SEARCH(+'リスト(印刷不要)'!$C$7, CD5))</xm:f>
            <x14:dxf>
              <fill>
                <patternFill>
                  <bgColor theme="2" tint="-9.9948118533890809E-2"/>
                </patternFill>
              </fill>
            </x14:dxf>
          </x14:cfRule>
          <x14:cfRule type="expression" priority="30" id="{7068CEEB-9223-4F76-9BEC-184B5F988FD3}">
            <xm:f>ISNUMBER(SEARCH(+'リスト(印刷不要)'!$C$8, CD5))</xm:f>
            <x14:dxf>
              <fill>
                <patternFill>
                  <bgColor theme="2" tint="-9.9948118533890809E-2"/>
                </patternFill>
              </fill>
            </x14:dxf>
          </x14:cfRule>
          <xm:sqref>CH12:CI12</xm:sqref>
        </x14:conditionalFormatting>
        <x14:conditionalFormatting xmlns:xm="http://schemas.microsoft.com/office/excel/2006/main">
          <x14:cfRule type="expression" priority="16" id="{63D5B108-C837-473A-8242-16E69F890FB5}">
            <xm:f>ISNUMBER(SEARCH('リスト(印刷不要)'!$C$6, CV5))</xm:f>
            <x14:dxf>
              <fill>
                <patternFill>
                  <bgColor theme="0"/>
                </patternFill>
              </fill>
            </x14:dxf>
          </x14:cfRule>
          <xm:sqref>CQ28:CQ31</xm:sqref>
        </x14:conditionalFormatting>
        <x14:conditionalFormatting xmlns:xm="http://schemas.microsoft.com/office/excel/2006/main">
          <x14:cfRule type="expression" priority="10" id="{D562EB9D-CEED-49E7-B8DB-0B28123A5288}">
            <xm:f>AND(CV5=+'リスト(印刷不要)'!$C$6,CR22&gt;0)</xm:f>
            <x14:dxf>
              <font>
                <strike/>
              </font>
            </x14:dxf>
          </x14:cfRule>
          <xm:sqref>CR21:CT21</xm:sqref>
        </x14:conditionalFormatting>
        <x14:conditionalFormatting xmlns:xm="http://schemas.microsoft.com/office/excel/2006/main">
          <x14:cfRule type="expression" priority="11" id="{2CC5F856-8032-4357-9F1F-FF46DD745243}">
            <xm:f>AND(CV5=+'リスト(印刷不要)'!$C$6,CR22&gt;0)</xm:f>
            <x14:dxf>
              <fill>
                <patternFill>
                  <bgColor rgb="FFFFFF00"/>
                </patternFill>
              </fill>
            </x14:dxf>
          </x14:cfRule>
          <xm:sqref>CR22:CT22</xm:sqref>
        </x14:conditionalFormatting>
        <x14:conditionalFormatting xmlns:xm="http://schemas.microsoft.com/office/excel/2006/main">
          <x14:cfRule type="expression" priority="8" id="{47F63B0D-7F3F-452F-8BA5-B5C13097FCCA}">
            <xm:f>AND(CV5=+'リスト(印刷不要)'!$C$6,CR26&gt;0)</xm:f>
            <x14:dxf>
              <font>
                <strike/>
              </font>
            </x14:dxf>
          </x14:cfRule>
          <xm:sqref>CR25:CT25</xm:sqref>
        </x14:conditionalFormatting>
        <x14:conditionalFormatting xmlns:xm="http://schemas.microsoft.com/office/excel/2006/main">
          <x14:cfRule type="expression" priority="6" id="{E0E5EA8C-2248-4B01-9A08-FA3137E2DF5C}">
            <xm:f>AND(CV5=+'リスト(印刷不要)'!$C$6,CR26&gt;0)</xm:f>
            <x14:dxf>
              <fill>
                <patternFill>
                  <bgColor rgb="FFFFFF00"/>
                </patternFill>
              </fill>
            </x14:dxf>
          </x14:cfRule>
          <xm:sqref>CR26:CT26</xm:sqref>
        </x14:conditionalFormatting>
        <x14:conditionalFormatting xmlns:xm="http://schemas.microsoft.com/office/excel/2006/main">
          <x14:cfRule type="expression" priority="22" id="{429AE8EB-8F2F-4FF1-B3AB-F9166CE9DA05}">
            <xm:f>ISNUMBER(SEARCH('リスト(印刷不要)'!$C$6, CV5))</xm:f>
            <x14:dxf>
              <font>
                <color theme="1"/>
              </font>
              <fill>
                <patternFill>
                  <bgColor theme="7" tint="0.79998168889431442"/>
                </patternFill>
              </fill>
            </x14:dxf>
          </x14:cfRule>
          <xm:sqref>CR29:CT29</xm:sqref>
        </x14:conditionalFormatting>
        <x14:conditionalFormatting xmlns:xm="http://schemas.microsoft.com/office/excel/2006/main">
          <x14:cfRule type="expression" priority="20" id="{F1E02370-B773-44BC-98AF-080C511F2224}">
            <xm:f>ISNUMBER(SEARCH('リスト(印刷不要)'!$C$8, CV5))</xm:f>
            <x14:dxf>
              <font>
                <b/>
                <i val="0"/>
              </font>
            </x14:dxf>
          </x14:cfRule>
          <x14:cfRule type="expression" priority="21" id="{B4B8421C-D750-40D9-A341-6744742D5715}">
            <xm:f>ISNUMBER(SEARCH('リスト(印刷不要)'!$C$7, CV5))</xm:f>
            <x14:dxf>
              <font>
                <b/>
                <i val="0"/>
              </font>
            </x14:dxf>
          </x14:cfRule>
          <xm:sqref>CV29</xm:sqref>
        </x14:conditionalFormatting>
        <x14:conditionalFormatting xmlns:xm="http://schemas.microsoft.com/office/excel/2006/main">
          <x14:cfRule type="expression" priority="13" id="{41C8D3E1-117F-463C-A62C-245B352027A3}">
            <xm:f>CV5='リスト(印刷不要)'!$C$7</xm:f>
            <x14:dxf>
              <fill>
                <patternFill>
                  <bgColor rgb="FFFFFF00"/>
                </patternFill>
              </fill>
            </x14:dxf>
          </x14:cfRule>
          <x14:cfRule type="expression" priority="14" id="{343FE783-BA81-415D-B11B-958079E9EB4F}">
            <xm:f>CV5='リスト(印刷不要)'!$C$8</xm:f>
            <x14:dxf>
              <fill>
                <patternFill>
                  <bgColor rgb="FFFFFF00"/>
                </patternFill>
              </fill>
            </x14:dxf>
          </x14:cfRule>
          <xm:sqref>CV5:CX5</xm:sqref>
        </x14:conditionalFormatting>
        <x14:conditionalFormatting xmlns:xm="http://schemas.microsoft.com/office/excel/2006/main">
          <x14:cfRule type="expression" priority="3" id="{B55ACFEC-ECB4-432B-BF20-6A21C4042BFF}">
            <xm:f>ISNUMBER(SEARCH(+'リスト(印刷不要)'!$C$6, CV5))</xm:f>
            <x14:dxf>
              <fill>
                <patternFill>
                  <bgColor theme="2" tint="-9.9948118533890809E-2"/>
                </patternFill>
              </fill>
            </x14:dxf>
          </x14:cfRule>
          <xm:sqref>CZ11:DA11</xm:sqref>
        </x14:conditionalFormatting>
        <x14:conditionalFormatting xmlns:xm="http://schemas.microsoft.com/office/excel/2006/main">
          <x14:cfRule type="expression" priority="1" id="{7B561648-3777-4F6F-BEEC-C4BABE6A6334}">
            <xm:f>ISNUMBER(SEARCH(+'リスト(印刷不要)'!$C$8, CV5))</xm:f>
            <x14:dxf>
              <fill>
                <patternFill>
                  <bgColor theme="2" tint="-9.9948118533890809E-2"/>
                </patternFill>
              </fill>
            </x14:dxf>
          </x14:cfRule>
          <x14:cfRule type="expression" priority="2" id="{D7A12196-312A-4F04-8676-09B535477FB0}">
            <xm:f>ISNUMBER(SEARCH(+'リスト(印刷不要)'!$C$7, CV5))</xm:f>
            <x14:dxf>
              <fill>
                <patternFill>
                  <bgColor theme="2" tint="-9.9948118533890809E-2"/>
                </patternFill>
              </fill>
            </x14:dxf>
          </x14:cfRule>
          <xm:sqref>CZ12:DA12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CC5B5F9C-12EE-450B-B6DF-13B7C26E06D5}">
          <x14:formula1>
            <xm:f>'リスト(印刷不要)'!$D$6:$D$10</xm:f>
          </x14:formula1>
          <xm:sqref>AB7 AT7 BL7 CD7 CV7</xm:sqref>
        </x14:dataValidation>
        <x14:dataValidation type="list" allowBlank="1" showInputMessage="1" showErrorMessage="1" xr:uid="{1D51833C-819A-486A-B227-E7D0B9D7A4DD}">
          <x14:formula1>
            <xm:f>'リスト(印刷不要)'!$C$6:$C$11</xm:f>
          </x14:formula1>
          <xm:sqref>AB5 AT5 BL5 CD5 CV5</xm:sqref>
        </x14:dataValidation>
        <x14:dataValidation type="list" allowBlank="1" showInputMessage="1" showErrorMessage="1" xr:uid="{FA98BEE5-B35A-412F-BBBE-AAD74BE018DA}">
          <x14:formula1>
            <xm:f>'リスト(印刷不要)'!$O$6:$O$8</xm:f>
          </x14:formula1>
          <xm:sqref>AB8 AT8 BL8 CD8 CV8</xm:sqref>
        </x14:dataValidation>
        <x14:dataValidation type="list" allowBlank="1" showInputMessage="1" showErrorMessage="1" xr:uid="{A4939570-A97E-485E-91EA-550C3B833F02}">
          <x14:formula1>
            <xm:f>'リスト(印刷不要)'!$E$6:$E$10</xm:f>
          </x14:formula1>
          <xm:sqref>AB9 AT9 BL9 CD9 CV9</xm:sqref>
        </x14:dataValidation>
        <x14:dataValidation type="list" allowBlank="1" showInputMessage="1" showErrorMessage="1" xr:uid="{6D166952-3D52-4248-B474-CEB4C189AB3E}">
          <x14:formula1>
            <xm:f>'リスト(印刷不要)'!$I$6:$I$41</xm:f>
          </x14:formula1>
          <xm:sqref>Z10:AA10 AR10:AS10 BJ10:BK10 CB10:CC10 CT10:CU10</xm:sqref>
        </x14:dataValidation>
        <x14:dataValidation type="list" allowBlank="1" showInputMessage="1" showErrorMessage="1" xr:uid="{67E1115B-DD01-477A-AA10-03B27CE69C73}">
          <x14:formula1>
            <xm:f>'リスト(印刷不要)'!$Q$6:$Q$7</xm:f>
          </x14:formula1>
          <xm:sqref>Y30 AQ30 BI30 CA30 CS30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6FE99-312C-4051-A525-75FC98B67F31}">
  <dimension ref="C1:BD52"/>
  <sheetViews>
    <sheetView view="pageBreakPreview" zoomScale="70" zoomScaleNormal="100" zoomScaleSheetLayoutView="70" workbookViewId="0">
      <selection activeCell="D37" sqref="D37:T38"/>
    </sheetView>
  </sheetViews>
  <sheetFormatPr defaultColWidth="4.625" defaultRowHeight="16.5" x14ac:dyDescent="0.4"/>
  <cols>
    <col min="1" max="20" width="4.625" style="1"/>
    <col min="21" max="21" width="5" style="3" customWidth="1"/>
    <col min="22" max="22" width="4.625" style="3"/>
    <col min="23" max="23" width="3.625" style="3" customWidth="1"/>
    <col min="24" max="27" width="4.625" style="3"/>
    <col min="28" max="28" width="4.5" style="3" customWidth="1"/>
    <col min="29" max="37" width="4.625" style="3"/>
    <col min="38" max="39" width="5" style="3" customWidth="1"/>
    <col min="40" max="40" width="4.625" style="3"/>
    <col min="41" max="41" width="3.625" style="3" customWidth="1"/>
    <col min="42" max="45" width="4.625" style="3"/>
    <col min="46" max="46" width="4.5" style="3" customWidth="1"/>
    <col min="47" max="55" width="4.625" style="3"/>
    <col min="56" max="56" width="5" style="3" customWidth="1"/>
    <col min="57" max="16384" width="4.625" style="1"/>
  </cols>
  <sheetData>
    <row r="1" spans="3:55" ht="18" x14ac:dyDescent="0.4">
      <c r="U1" s="2" t="s">
        <v>127</v>
      </c>
      <c r="AM1" s="2" t="s">
        <v>127</v>
      </c>
    </row>
    <row r="2" spans="3:55" ht="18" x14ac:dyDescent="0.4">
      <c r="U2" s="2" t="s">
        <v>126</v>
      </c>
      <c r="AM2" s="2" t="s">
        <v>126</v>
      </c>
    </row>
    <row r="3" spans="3:55" ht="18" x14ac:dyDescent="0.4">
      <c r="U3" s="2" t="s">
        <v>128</v>
      </c>
      <c r="AM3" s="2" t="s">
        <v>128</v>
      </c>
    </row>
    <row r="4" spans="3:55" ht="15.75" customHeight="1" x14ac:dyDescent="0.4">
      <c r="C4" s="4" t="s">
        <v>24</v>
      </c>
      <c r="V4" s="4" t="s">
        <v>24</v>
      </c>
      <c r="X4" s="122" t="s">
        <v>122</v>
      </c>
      <c r="Y4" s="122"/>
      <c r="Z4" s="122"/>
      <c r="AA4" s="123" t="s">
        <v>121</v>
      </c>
      <c r="AB4" s="123"/>
      <c r="AC4" s="123"/>
      <c r="AD4" s="124" t="s">
        <v>141</v>
      </c>
      <c r="AE4" s="124"/>
      <c r="AF4" s="124"/>
      <c r="AG4" s="124"/>
      <c r="AK4" s="5" t="s">
        <v>52</v>
      </c>
      <c r="AN4" s="4" t="s">
        <v>24</v>
      </c>
      <c r="AP4" s="122" t="s">
        <v>122</v>
      </c>
      <c r="AQ4" s="122"/>
      <c r="AR4" s="122"/>
      <c r="AS4" s="123" t="s">
        <v>121</v>
      </c>
      <c r="AT4" s="123"/>
      <c r="AU4" s="123"/>
      <c r="AV4" s="124" t="s">
        <v>141</v>
      </c>
      <c r="AW4" s="124"/>
      <c r="AX4" s="124"/>
      <c r="AY4" s="124"/>
      <c r="BC4" s="5" t="s">
        <v>52</v>
      </c>
    </row>
    <row r="5" spans="3:55" ht="15.75" customHeight="1" x14ac:dyDescent="0.4">
      <c r="C5" s="137" t="s">
        <v>85</v>
      </c>
      <c r="D5" s="137"/>
      <c r="E5" s="137"/>
      <c r="F5" s="137"/>
      <c r="G5" s="137"/>
      <c r="H5" s="137"/>
      <c r="I5" s="137"/>
      <c r="J5" s="137"/>
      <c r="K5" s="137"/>
      <c r="L5" s="137"/>
      <c r="M5" s="137"/>
      <c r="N5" s="63"/>
      <c r="O5" s="63"/>
      <c r="P5" s="63"/>
      <c r="Q5" s="63"/>
      <c r="R5" s="31"/>
      <c r="S5" s="31"/>
      <c r="T5" s="31"/>
      <c r="V5" s="7" t="s">
        <v>29</v>
      </c>
      <c r="W5" s="190" t="s">
        <v>30</v>
      </c>
      <c r="X5" s="92" t="s">
        <v>44</v>
      </c>
      <c r="Y5" s="92"/>
      <c r="Z5" s="92"/>
      <c r="AA5" s="92"/>
      <c r="AB5" s="125" t="s">
        <v>55</v>
      </c>
      <c r="AC5" s="125"/>
      <c r="AD5" s="125"/>
      <c r="AE5" s="52" t="s">
        <v>123</v>
      </c>
      <c r="AF5" s="53"/>
      <c r="AG5" s="53"/>
      <c r="AH5" s="53"/>
      <c r="AI5" s="53"/>
      <c r="AJ5" s="53"/>
      <c r="AK5" s="54"/>
      <c r="AN5" s="7" t="s">
        <v>29</v>
      </c>
      <c r="AO5" s="190" t="s">
        <v>30</v>
      </c>
      <c r="AP5" s="92" t="s">
        <v>44</v>
      </c>
      <c r="AQ5" s="92"/>
      <c r="AR5" s="92"/>
      <c r="AS5" s="92"/>
      <c r="AT5" s="125" t="s">
        <v>55</v>
      </c>
      <c r="AU5" s="125"/>
      <c r="AV5" s="125"/>
      <c r="AW5" s="52" t="s">
        <v>123</v>
      </c>
      <c r="AX5" s="53"/>
      <c r="AY5" s="53"/>
      <c r="AZ5" s="53"/>
      <c r="BA5" s="53"/>
      <c r="BB5" s="53"/>
      <c r="BC5" s="54"/>
    </row>
    <row r="6" spans="3:55" ht="15.75" customHeight="1" x14ac:dyDescent="0.4">
      <c r="C6" s="137"/>
      <c r="D6" s="137"/>
      <c r="E6" s="137"/>
      <c r="F6" s="137"/>
      <c r="G6" s="137"/>
      <c r="H6" s="137"/>
      <c r="I6" s="137"/>
      <c r="J6" s="137"/>
      <c r="K6" s="137"/>
      <c r="L6" s="137"/>
      <c r="M6" s="137"/>
      <c r="N6" s="180" t="s">
        <v>25</v>
      </c>
      <c r="O6" s="180"/>
      <c r="P6" s="180"/>
      <c r="Q6" s="180"/>
      <c r="R6" s="180"/>
      <c r="S6" s="64"/>
      <c r="T6" s="65"/>
      <c r="V6" s="126">
        <v>1</v>
      </c>
      <c r="W6" s="190"/>
      <c r="X6" s="127" t="s">
        <v>69</v>
      </c>
      <c r="Y6" s="127"/>
      <c r="Z6" s="127"/>
      <c r="AA6" s="127"/>
      <c r="AB6" s="128">
        <v>10</v>
      </c>
      <c r="AC6" s="128"/>
      <c r="AD6" s="128"/>
      <c r="AE6" s="48"/>
      <c r="AF6" s="49" t="s">
        <v>125</v>
      </c>
      <c r="AG6" s="50"/>
      <c r="AH6" s="50"/>
      <c r="AI6" s="50"/>
      <c r="AJ6" s="50"/>
      <c r="AK6" s="51"/>
      <c r="AN6" s="126">
        <v>2</v>
      </c>
      <c r="AO6" s="190"/>
      <c r="AP6" s="127" t="s">
        <v>69</v>
      </c>
      <c r="AQ6" s="127"/>
      <c r="AR6" s="127"/>
      <c r="AS6" s="127"/>
      <c r="AT6" s="128">
        <v>5</v>
      </c>
      <c r="AU6" s="128"/>
      <c r="AV6" s="128"/>
      <c r="AW6" s="48"/>
      <c r="AX6" s="49" t="s">
        <v>125</v>
      </c>
      <c r="AY6" s="50"/>
      <c r="AZ6" s="50"/>
      <c r="BA6" s="50"/>
      <c r="BB6" s="50"/>
      <c r="BC6" s="51"/>
    </row>
    <row r="7" spans="3:55" ht="15.75" customHeight="1" x14ac:dyDescent="0.4">
      <c r="C7" s="66" t="s">
        <v>28</v>
      </c>
      <c r="D7" s="31"/>
      <c r="E7" s="31"/>
      <c r="F7" s="31"/>
      <c r="G7" s="31"/>
      <c r="H7" s="31"/>
      <c r="I7" s="31"/>
      <c r="J7" s="31"/>
      <c r="K7" s="31"/>
      <c r="L7" s="31"/>
      <c r="M7" s="31"/>
      <c r="N7" s="193" t="s">
        <v>26</v>
      </c>
      <c r="O7" s="193"/>
      <c r="P7" s="193"/>
      <c r="Q7" s="193"/>
      <c r="R7" s="193"/>
      <c r="S7" s="67"/>
      <c r="T7" s="31"/>
      <c r="V7" s="126"/>
      <c r="W7" s="190"/>
      <c r="X7" s="129" t="s">
        <v>34</v>
      </c>
      <c r="Y7" s="101"/>
      <c r="Z7" s="101"/>
      <c r="AA7" s="101"/>
      <c r="AB7" s="98" t="s">
        <v>84</v>
      </c>
      <c r="AC7" s="98"/>
      <c r="AD7" s="98"/>
      <c r="AE7" s="45"/>
      <c r="AF7" s="46" t="s">
        <v>124</v>
      </c>
      <c r="AG7" s="46"/>
      <c r="AH7" s="46"/>
      <c r="AI7" s="46"/>
      <c r="AJ7" s="46"/>
      <c r="AK7" s="47"/>
      <c r="AN7" s="126"/>
      <c r="AO7" s="190"/>
      <c r="AP7" s="129" t="s">
        <v>34</v>
      </c>
      <c r="AQ7" s="101"/>
      <c r="AR7" s="101"/>
      <c r="AS7" s="101"/>
      <c r="AT7" s="98" t="s">
        <v>84</v>
      </c>
      <c r="AU7" s="98"/>
      <c r="AV7" s="98"/>
      <c r="AW7" s="45"/>
      <c r="AX7" s="46" t="s">
        <v>124</v>
      </c>
      <c r="AY7" s="46"/>
      <c r="AZ7" s="46"/>
      <c r="BA7" s="46"/>
      <c r="BB7" s="46"/>
      <c r="BC7" s="47"/>
    </row>
    <row r="8" spans="3:55" ht="15.75" customHeight="1" x14ac:dyDescent="0.4">
      <c r="C8" s="31"/>
      <c r="D8" s="31"/>
      <c r="E8" s="31"/>
      <c r="F8" s="31"/>
      <c r="G8" s="31"/>
      <c r="H8" s="31"/>
      <c r="I8" s="31"/>
      <c r="J8" s="31"/>
      <c r="K8" s="31"/>
      <c r="L8" s="31"/>
      <c r="M8" s="31"/>
      <c r="N8" s="191" t="s">
        <v>27</v>
      </c>
      <c r="O8" s="191"/>
      <c r="P8" s="191"/>
      <c r="Q8" s="191"/>
      <c r="R8" s="191"/>
      <c r="S8" s="68"/>
      <c r="T8" s="31"/>
      <c r="V8" s="126"/>
      <c r="W8" s="190"/>
      <c r="X8" s="129" t="s">
        <v>57</v>
      </c>
      <c r="Y8" s="101"/>
      <c r="Z8" s="101"/>
      <c r="AA8" s="101"/>
      <c r="AB8" s="98" t="s">
        <v>67</v>
      </c>
      <c r="AC8" s="98"/>
      <c r="AD8" s="130"/>
      <c r="AE8" s="42" t="s">
        <v>120</v>
      </c>
      <c r="AF8" s="42"/>
      <c r="AG8" s="42"/>
      <c r="AH8" s="42"/>
      <c r="AI8" s="42"/>
      <c r="AJ8" s="42"/>
      <c r="AK8" s="44"/>
      <c r="AN8" s="126"/>
      <c r="AO8" s="190"/>
      <c r="AP8" s="129" t="s">
        <v>57</v>
      </c>
      <c r="AQ8" s="101"/>
      <c r="AR8" s="101"/>
      <c r="AS8" s="101"/>
      <c r="AT8" s="98" t="s">
        <v>67</v>
      </c>
      <c r="AU8" s="98"/>
      <c r="AV8" s="130"/>
      <c r="AW8" s="42" t="s">
        <v>120</v>
      </c>
      <c r="AX8" s="42"/>
      <c r="AY8" s="42"/>
      <c r="AZ8" s="42"/>
      <c r="BA8" s="42"/>
      <c r="BB8" s="42"/>
      <c r="BC8" s="44"/>
    </row>
    <row r="9" spans="3:55" ht="15.75" customHeight="1" x14ac:dyDescent="0.4">
      <c r="C9" s="31"/>
      <c r="D9" s="31"/>
      <c r="E9" s="31"/>
      <c r="F9" s="31"/>
      <c r="G9" s="31"/>
      <c r="H9" s="31"/>
      <c r="I9" s="31"/>
      <c r="J9" s="31"/>
      <c r="K9" s="31"/>
      <c r="L9" s="31"/>
      <c r="M9" s="31"/>
      <c r="N9" s="192"/>
      <c r="O9" s="192"/>
      <c r="P9" s="192"/>
      <c r="Q9" s="192"/>
      <c r="R9" s="192"/>
      <c r="S9" s="68"/>
      <c r="T9" s="31"/>
      <c r="V9" s="126"/>
      <c r="W9" s="190"/>
      <c r="X9" s="129" t="s">
        <v>43</v>
      </c>
      <c r="Y9" s="101"/>
      <c r="Z9" s="101"/>
      <c r="AA9" s="101"/>
      <c r="AB9" s="131" t="s">
        <v>47</v>
      </c>
      <c r="AC9" s="131"/>
      <c r="AD9" s="131"/>
      <c r="AE9" s="43"/>
      <c r="AF9" s="36"/>
      <c r="AG9" s="36"/>
      <c r="AH9" s="36"/>
      <c r="AI9" s="36"/>
      <c r="AJ9" s="36"/>
      <c r="AK9" s="41"/>
      <c r="AN9" s="126"/>
      <c r="AO9" s="190"/>
      <c r="AP9" s="129" t="s">
        <v>43</v>
      </c>
      <c r="AQ9" s="101"/>
      <c r="AR9" s="101"/>
      <c r="AS9" s="101"/>
      <c r="AT9" s="131" t="s">
        <v>47</v>
      </c>
      <c r="AU9" s="131"/>
      <c r="AV9" s="131"/>
      <c r="AW9" s="43"/>
      <c r="AX9" s="36"/>
      <c r="AY9" s="36"/>
      <c r="AZ9" s="36"/>
      <c r="BA9" s="36"/>
      <c r="BB9" s="36"/>
      <c r="BC9" s="41"/>
    </row>
    <row r="10" spans="3:55" ht="15.75" customHeight="1" x14ac:dyDescent="0.4">
      <c r="C10" s="175" t="s">
        <v>0</v>
      </c>
      <c r="D10" s="176"/>
      <c r="E10" s="69" t="s">
        <v>1</v>
      </c>
      <c r="F10" s="194"/>
      <c r="G10" s="194"/>
      <c r="H10" s="69" t="s">
        <v>2</v>
      </c>
      <c r="I10" s="194"/>
      <c r="J10" s="194"/>
      <c r="K10" s="69" t="s">
        <v>3</v>
      </c>
      <c r="L10" s="194"/>
      <c r="M10" s="194"/>
      <c r="N10" s="70" t="s">
        <v>4</v>
      </c>
      <c r="O10" s="138" t="s">
        <v>23</v>
      </c>
      <c r="P10" s="181"/>
      <c r="Q10" s="181"/>
      <c r="R10" s="181"/>
      <c r="S10" s="182"/>
      <c r="T10" s="183"/>
      <c r="V10" s="126"/>
      <c r="W10" s="190"/>
      <c r="X10" s="99" t="s">
        <v>42</v>
      </c>
      <c r="Y10" s="99"/>
      <c r="Z10" s="132">
        <v>20</v>
      </c>
      <c r="AA10" s="132"/>
      <c r="AB10" s="100" t="s">
        <v>58</v>
      </c>
      <c r="AC10" s="101"/>
      <c r="AD10" s="99">
        <f>IF(AB8='リスト(印刷不要)'!$O$6,IFERROR(VLOOKUP(Z10,'リスト(印刷不要)'!$I$6:$L$18,2,FALSE),"要相談"),IFERROR(VLOOKUP(Z10,'リスト(印刷不要)'!$I$21:$L$41,2,FALSE),"要相談"))</f>
        <v>18.2</v>
      </c>
      <c r="AE10" s="99"/>
      <c r="AF10" s="43"/>
      <c r="AG10" s="36" t="s">
        <v>137</v>
      </c>
      <c r="AH10" s="36"/>
      <c r="AI10" s="36"/>
      <c r="AJ10" s="42"/>
      <c r="AK10" s="41"/>
      <c r="AN10" s="126"/>
      <c r="AO10" s="190"/>
      <c r="AP10" s="99" t="s">
        <v>42</v>
      </c>
      <c r="AQ10" s="99"/>
      <c r="AR10" s="132">
        <v>22</v>
      </c>
      <c r="AS10" s="132"/>
      <c r="AT10" s="100" t="s">
        <v>58</v>
      </c>
      <c r="AU10" s="101"/>
      <c r="AV10" s="99">
        <f>IF(AT8='リスト(印刷不要)'!$O$6,IFERROR(VLOOKUP(AR10,'リスト(印刷不要)'!$I$6:$L$18,2,FALSE),"要相談"),IFERROR(VLOOKUP(AR10,'リスト(印刷不要)'!$I$21:$L$41,2,FALSE),"要相談"))</f>
        <v>20.2</v>
      </c>
      <c r="AW10" s="99"/>
      <c r="AX10" s="43"/>
      <c r="AY10" s="36" t="s">
        <v>137</v>
      </c>
      <c r="AZ10" s="36"/>
      <c r="BA10" s="36"/>
      <c r="BB10" s="42"/>
      <c r="BC10" s="41"/>
    </row>
    <row r="11" spans="3:55" ht="15.75" customHeight="1" x14ac:dyDescent="0.4">
      <c r="C11" s="175" t="s">
        <v>5</v>
      </c>
      <c r="D11" s="176"/>
      <c r="E11" s="69" t="s">
        <v>1</v>
      </c>
      <c r="F11" s="194"/>
      <c r="G11" s="194"/>
      <c r="H11" s="69" t="s">
        <v>2</v>
      </c>
      <c r="I11" s="194"/>
      <c r="J11" s="194"/>
      <c r="K11" s="69" t="s">
        <v>3</v>
      </c>
      <c r="L11" s="194"/>
      <c r="M11" s="194"/>
      <c r="N11" s="71" t="s">
        <v>4</v>
      </c>
      <c r="O11" s="140"/>
      <c r="P11" s="184"/>
      <c r="Q11" s="184"/>
      <c r="R11" s="184"/>
      <c r="S11" s="185"/>
      <c r="T11" s="186"/>
      <c r="V11" s="126"/>
      <c r="W11" s="190"/>
      <c r="X11" s="99" t="s">
        <v>70</v>
      </c>
      <c r="Y11" s="99"/>
      <c r="Z11" s="99"/>
      <c r="AA11" s="114">
        <v>500</v>
      </c>
      <c r="AB11" s="114"/>
      <c r="AC11" s="101" t="s">
        <v>71</v>
      </c>
      <c r="AD11" s="101"/>
      <c r="AE11" s="101"/>
      <c r="AF11" s="114"/>
      <c r="AG11" s="114"/>
      <c r="AH11" s="39" t="s">
        <v>130</v>
      </c>
      <c r="AI11" s="36"/>
      <c r="AJ11" s="42"/>
      <c r="AK11" s="41"/>
      <c r="AN11" s="126"/>
      <c r="AO11" s="190"/>
      <c r="AP11" s="99" t="s">
        <v>70</v>
      </c>
      <c r="AQ11" s="99"/>
      <c r="AR11" s="99"/>
      <c r="AS11" s="114">
        <v>550</v>
      </c>
      <c r="AT11" s="114"/>
      <c r="AU11" s="101" t="s">
        <v>71</v>
      </c>
      <c r="AV11" s="101"/>
      <c r="AW11" s="101"/>
      <c r="AX11" s="114"/>
      <c r="AY11" s="114"/>
      <c r="AZ11" s="39" t="s">
        <v>130</v>
      </c>
      <c r="BA11" s="36"/>
      <c r="BB11" s="42"/>
      <c r="BC11" s="41"/>
    </row>
    <row r="12" spans="3:55" ht="15.75" customHeight="1" x14ac:dyDescent="0.4">
      <c r="C12" s="138" t="s">
        <v>6</v>
      </c>
      <c r="D12" s="139"/>
      <c r="E12" s="72" t="s">
        <v>7</v>
      </c>
      <c r="F12" s="195"/>
      <c r="G12" s="195"/>
      <c r="H12" s="195"/>
      <c r="I12" s="195"/>
      <c r="J12" s="195"/>
      <c r="K12" s="195"/>
      <c r="L12" s="195"/>
      <c r="M12" s="195"/>
      <c r="N12" s="195"/>
      <c r="O12" s="195"/>
      <c r="P12" s="195"/>
      <c r="Q12" s="195"/>
      <c r="R12" s="195"/>
      <c r="S12" s="196"/>
      <c r="T12" s="197"/>
      <c r="V12" s="126"/>
      <c r="W12" s="190"/>
      <c r="X12" s="99" t="s">
        <v>72</v>
      </c>
      <c r="Y12" s="99"/>
      <c r="Z12" s="99"/>
      <c r="AA12" s="114">
        <v>60</v>
      </c>
      <c r="AB12" s="114"/>
      <c r="AC12" s="99" t="s">
        <v>73</v>
      </c>
      <c r="AD12" s="99"/>
      <c r="AE12" s="99"/>
      <c r="AF12" s="115"/>
      <c r="AG12" s="115"/>
      <c r="AH12" s="39" t="s">
        <v>129</v>
      </c>
      <c r="AI12" s="36"/>
      <c r="AJ12" s="42"/>
      <c r="AK12" s="41"/>
      <c r="AN12" s="126"/>
      <c r="AO12" s="190"/>
      <c r="AP12" s="99" t="s">
        <v>72</v>
      </c>
      <c r="AQ12" s="99"/>
      <c r="AR12" s="99"/>
      <c r="AS12" s="114">
        <v>70</v>
      </c>
      <c r="AT12" s="114"/>
      <c r="AU12" s="99" t="s">
        <v>73</v>
      </c>
      <c r="AV12" s="99"/>
      <c r="AW12" s="99"/>
      <c r="AX12" s="115"/>
      <c r="AY12" s="115"/>
      <c r="AZ12" s="39" t="s">
        <v>129</v>
      </c>
      <c r="BA12" s="36"/>
      <c r="BB12" s="42"/>
      <c r="BC12" s="41"/>
    </row>
    <row r="13" spans="3:55" ht="15.75" customHeight="1" x14ac:dyDescent="0.4">
      <c r="C13" s="140"/>
      <c r="D13" s="141"/>
      <c r="E13" s="198"/>
      <c r="F13" s="198"/>
      <c r="G13" s="198"/>
      <c r="H13" s="198"/>
      <c r="I13" s="198"/>
      <c r="J13" s="198"/>
      <c r="K13" s="198"/>
      <c r="L13" s="198"/>
      <c r="M13" s="198"/>
      <c r="N13" s="198"/>
      <c r="O13" s="198"/>
      <c r="P13" s="198"/>
      <c r="Q13" s="198"/>
      <c r="R13" s="198"/>
      <c r="S13" s="199"/>
      <c r="T13" s="200"/>
      <c r="V13" s="126"/>
      <c r="W13" s="190"/>
      <c r="X13" s="116" t="s">
        <v>101</v>
      </c>
      <c r="Y13" s="118" t="str">
        <f>"※"&amp;IF(AB8='リスト(印刷不要)'!$O$6,"ABR最小ボルト長さ L","ABM最小ボルト長さ L")</f>
        <v>※ABR最小ボルト長さ L</v>
      </c>
      <c r="Z13" s="119"/>
      <c r="AA13" s="119"/>
      <c r="AB13" s="119"/>
      <c r="AC13" s="119"/>
      <c r="AD13" s="101">
        <f>IF(AB8='リスト(印刷不要)'!$O$6,IFERROR(VLOOKUP(Z10,'リスト(印刷不要)'!$I$6:$N$18,5,FALSE),"要相談"),IFERROR(VLOOKUP(Z10,'リスト(印刷不要)'!$I$21:$N$41,5,FALSE),"要相談"))</f>
        <v>500</v>
      </c>
      <c r="AE13" s="120"/>
      <c r="AF13" s="39"/>
      <c r="AG13" s="39" t="s">
        <v>131</v>
      </c>
      <c r="AH13" s="39"/>
      <c r="AI13" s="40"/>
      <c r="AJ13" s="39"/>
      <c r="AK13" s="41"/>
      <c r="AN13" s="126"/>
      <c r="AO13" s="190"/>
      <c r="AP13" s="116" t="s">
        <v>101</v>
      </c>
      <c r="AQ13" s="118" t="str">
        <f>"※"&amp;IF(AT8='リスト(印刷不要)'!$O$6,"ABR最小ボルト長さ L","ABM最小ボルト長さ L")</f>
        <v>※ABR最小ボルト長さ L</v>
      </c>
      <c r="AR13" s="119"/>
      <c r="AS13" s="119"/>
      <c r="AT13" s="119"/>
      <c r="AU13" s="119"/>
      <c r="AV13" s="101">
        <f>IF(AT8='リスト(印刷不要)'!$O$6,IFERROR(VLOOKUP(AR10,'リスト(印刷不要)'!$I$6:$N$18,5,FALSE),"要相談"),IFERROR(VLOOKUP(AR10,'リスト(印刷不要)'!$I$21:$N$41,5,FALSE),"要相談"))</f>
        <v>550</v>
      </c>
      <c r="AW13" s="120"/>
      <c r="AX13" s="39"/>
      <c r="AY13" s="39" t="s">
        <v>131</v>
      </c>
      <c r="AZ13" s="39"/>
      <c r="BA13" s="40"/>
      <c r="BB13" s="39"/>
      <c r="BC13" s="41"/>
    </row>
    <row r="14" spans="3:55" ht="15.75" customHeight="1" x14ac:dyDescent="0.4">
      <c r="C14" s="138" t="s">
        <v>8</v>
      </c>
      <c r="D14" s="139"/>
      <c r="E14" s="61" t="s">
        <v>9</v>
      </c>
      <c r="F14" s="204"/>
      <c r="G14" s="204"/>
      <c r="H14" s="204"/>
      <c r="I14" s="204"/>
      <c r="J14" s="204"/>
      <c r="K14" s="204"/>
      <c r="L14" s="204"/>
      <c r="M14" s="204"/>
      <c r="N14" s="204"/>
      <c r="O14" s="204"/>
      <c r="P14" s="204"/>
      <c r="Q14" s="204"/>
      <c r="R14" s="204"/>
      <c r="S14" s="205"/>
      <c r="T14" s="206"/>
      <c r="V14" s="126"/>
      <c r="W14" s="190"/>
      <c r="X14" s="116"/>
      <c r="Y14" s="118" t="str">
        <f>"※"&amp;IF(AB8='リスト(印刷不要)'!$O$6,"ABR最小ねじ部長さ b1・b2","ABM最小ねじ部長さ b1・b2")</f>
        <v>※ABR最小ねじ部長さ b1・b2</v>
      </c>
      <c r="Z14" s="119"/>
      <c r="AA14" s="119"/>
      <c r="AB14" s="119"/>
      <c r="AC14" s="119"/>
      <c r="AD14" s="101">
        <f>IF(AB8='リスト(印刷不要)'!$O$6,IFERROR(VLOOKUP(Z10,'リスト(印刷不要)'!$I$6:$N$18,6,FALSE),"要相談"),IFERROR(VLOOKUP(Z10,'リスト(印刷不要)'!$I$21:$N$41,6,FALSE),"要相談"))</f>
        <v>60</v>
      </c>
      <c r="AE14" s="120"/>
      <c r="AF14" s="36"/>
      <c r="AG14" s="36"/>
      <c r="AH14" s="39"/>
      <c r="AI14" s="39"/>
      <c r="AJ14" s="39"/>
      <c r="AK14" s="41"/>
      <c r="AN14" s="126"/>
      <c r="AO14" s="190"/>
      <c r="AP14" s="116"/>
      <c r="AQ14" s="118" t="str">
        <f>"※"&amp;IF(AT8='リスト(印刷不要)'!$O$6,"ABR最小ねじ部長さ b1・b2","ABM最小ねじ部長さ b1・b2")</f>
        <v>※ABR最小ねじ部長さ b1・b2</v>
      </c>
      <c r="AR14" s="119"/>
      <c r="AS14" s="119"/>
      <c r="AT14" s="119"/>
      <c r="AU14" s="119"/>
      <c r="AV14" s="101">
        <f>IF(AT8='リスト(印刷不要)'!$O$6,IFERROR(VLOOKUP(AR10,'リスト(印刷不要)'!$I$6:$N$18,6,FALSE),"要相談"),IFERROR(VLOOKUP(AR10,'リスト(印刷不要)'!$I$21:$N$41,6,FALSE),"要相談"))</f>
        <v>66</v>
      </c>
      <c r="AW14" s="120"/>
      <c r="AX14" s="36"/>
      <c r="AY14" s="36"/>
      <c r="AZ14" s="39"/>
      <c r="BA14" s="39"/>
      <c r="BB14" s="39"/>
      <c r="BC14" s="41"/>
    </row>
    <row r="15" spans="3:55" ht="15.75" customHeight="1" x14ac:dyDescent="0.4">
      <c r="C15" s="163"/>
      <c r="D15" s="164"/>
      <c r="E15" s="73" t="s">
        <v>7</v>
      </c>
      <c r="F15" s="201"/>
      <c r="G15" s="201"/>
      <c r="H15" s="201"/>
      <c r="I15" s="201"/>
      <c r="J15" s="201"/>
      <c r="K15" s="201"/>
      <c r="L15" s="201"/>
      <c r="M15" s="201"/>
      <c r="N15" s="201"/>
      <c r="O15" s="201"/>
      <c r="P15" s="201"/>
      <c r="Q15" s="201"/>
      <c r="R15" s="201"/>
      <c r="S15" s="202"/>
      <c r="T15" s="203"/>
      <c r="V15" s="126"/>
      <c r="W15" s="190"/>
      <c r="X15" s="117"/>
      <c r="Y15" s="118" t="str">
        <f>+IF(AD13="要相談","JIS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Z15" s="119"/>
      <c r="AA15" s="119"/>
      <c r="AB15" s="119"/>
      <c r="AC15" s="119"/>
      <c r="AD15" s="119"/>
      <c r="AE15" s="119"/>
      <c r="AF15" s="119"/>
      <c r="AG15" s="119"/>
      <c r="AH15" s="119"/>
      <c r="AI15" s="119"/>
      <c r="AJ15" s="119"/>
      <c r="AK15" s="121"/>
      <c r="AN15" s="126"/>
      <c r="AO15" s="190"/>
      <c r="AP15" s="117"/>
      <c r="AQ15" s="118" t="str">
        <f>+IF(AV13="要相談","JIS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AR15" s="119"/>
      <c r="AS15" s="119"/>
      <c r="AT15" s="119"/>
      <c r="AU15" s="119"/>
      <c r="AV15" s="119"/>
      <c r="AW15" s="119"/>
      <c r="AX15" s="119"/>
      <c r="AY15" s="119"/>
      <c r="AZ15" s="119"/>
      <c r="BA15" s="119"/>
      <c r="BB15" s="119"/>
      <c r="BC15" s="121"/>
    </row>
    <row r="16" spans="3:55" ht="15.75" customHeight="1" x14ac:dyDescent="0.4">
      <c r="C16" s="140"/>
      <c r="D16" s="141"/>
      <c r="E16" s="187"/>
      <c r="F16" s="187"/>
      <c r="G16" s="187"/>
      <c r="H16" s="187"/>
      <c r="I16" s="187"/>
      <c r="J16" s="187"/>
      <c r="K16" s="187"/>
      <c r="L16" s="187"/>
      <c r="M16" s="187"/>
      <c r="N16" s="187"/>
      <c r="O16" s="187"/>
      <c r="P16" s="187"/>
      <c r="Q16" s="187"/>
      <c r="R16" s="187"/>
      <c r="S16" s="188"/>
      <c r="T16" s="189"/>
      <c r="V16" s="126"/>
      <c r="W16" s="190"/>
      <c r="X16" s="99" t="s">
        <v>100</v>
      </c>
      <c r="Y16" s="99"/>
      <c r="Z16" s="99"/>
      <c r="AA16" s="99"/>
      <c r="AB16" s="99"/>
      <c r="AC16" s="99"/>
      <c r="AD16" s="100" t="s">
        <v>74</v>
      </c>
      <c r="AE16" s="101"/>
      <c r="AF16" s="102"/>
      <c r="AG16" s="102"/>
      <c r="AH16" s="36" t="s">
        <v>106</v>
      </c>
      <c r="AI16" s="36"/>
      <c r="AJ16" s="36"/>
      <c r="AK16" s="37"/>
      <c r="AN16" s="126"/>
      <c r="AO16" s="190"/>
      <c r="AP16" s="99" t="s">
        <v>100</v>
      </c>
      <c r="AQ16" s="99"/>
      <c r="AR16" s="99"/>
      <c r="AS16" s="99"/>
      <c r="AT16" s="99"/>
      <c r="AU16" s="99"/>
      <c r="AV16" s="100" t="s">
        <v>74</v>
      </c>
      <c r="AW16" s="101"/>
      <c r="AX16" s="102"/>
      <c r="AY16" s="102"/>
      <c r="AZ16" s="36" t="s">
        <v>106</v>
      </c>
      <c r="BA16" s="36"/>
      <c r="BB16" s="36"/>
      <c r="BC16" s="37"/>
    </row>
    <row r="17" spans="3:56" ht="15.75" customHeight="1" x14ac:dyDescent="0.4">
      <c r="C17" s="138" t="s">
        <v>15</v>
      </c>
      <c r="D17" s="139"/>
      <c r="E17" s="74" t="s">
        <v>7</v>
      </c>
      <c r="F17" s="195"/>
      <c r="G17" s="195"/>
      <c r="H17" s="195"/>
      <c r="I17" s="195"/>
      <c r="J17" s="195"/>
      <c r="K17" s="195"/>
      <c r="L17" s="195"/>
      <c r="M17" s="75" t="s">
        <v>10</v>
      </c>
      <c r="N17" s="204"/>
      <c r="O17" s="204"/>
      <c r="P17" s="204"/>
      <c r="Q17" s="204"/>
      <c r="R17" s="204"/>
      <c r="S17" s="205"/>
      <c r="T17" s="206"/>
      <c r="V17" s="126"/>
      <c r="W17" s="190"/>
      <c r="X17" s="103" t="s">
        <v>102</v>
      </c>
      <c r="Y17" s="104"/>
      <c r="Z17" s="104"/>
      <c r="AA17" s="104"/>
      <c r="AB17" s="107" t="str">
        <f>IF(X19="特注品","JIS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AC17" s="108"/>
      <c r="AD17" s="108"/>
      <c r="AE17" s="108"/>
      <c r="AF17" s="108"/>
      <c r="AG17" s="108"/>
      <c r="AH17" s="108"/>
      <c r="AI17" s="108"/>
      <c r="AJ17" s="108"/>
      <c r="AK17" s="109"/>
      <c r="AL17" s="26"/>
      <c r="AN17" s="126"/>
      <c r="AO17" s="190"/>
      <c r="AP17" s="103" t="s">
        <v>102</v>
      </c>
      <c r="AQ17" s="104"/>
      <c r="AR17" s="104"/>
      <c r="AS17" s="104"/>
      <c r="AT17" s="107" t="str">
        <f>IF(AP19="特注品","JIS B 1220:2015規格外のためナット、座金、定着板の数量等をご指定ください。","JIS B 1220:2015規格になるためナットと座金はABR(ABM)のセット構成品に含まれます。定着板をご指定ください。")</f>
        <v>JIS B 1220:2015規格になるためナットと座金はABR(ABM)のセット構成品に含まれます。定着板をご指定ください。</v>
      </c>
      <c r="AU17" s="108"/>
      <c r="AV17" s="108"/>
      <c r="AW17" s="108"/>
      <c r="AX17" s="108"/>
      <c r="AY17" s="108"/>
      <c r="AZ17" s="108"/>
      <c r="BA17" s="108"/>
      <c r="BB17" s="108"/>
      <c r="BC17" s="109"/>
      <c r="BD17" s="26"/>
    </row>
    <row r="18" spans="3:56" ht="15.75" customHeight="1" x14ac:dyDescent="0.4">
      <c r="C18" s="140"/>
      <c r="D18" s="141"/>
      <c r="E18" s="187"/>
      <c r="F18" s="187"/>
      <c r="G18" s="187"/>
      <c r="H18" s="187"/>
      <c r="I18" s="187"/>
      <c r="J18" s="187"/>
      <c r="K18" s="187"/>
      <c r="L18" s="187"/>
      <c r="M18" s="76" t="s">
        <v>11</v>
      </c>
      <c r="N18" s="187"/>
      <c r="O18" s="187"/>
      <c r="P18" s="187"/>
      <c r="Q18" s="187"/>
      <c r="R18" s="187"/>
      <c r="S18" s="188"/>
      <c r="T18" s="189"/>
      <c r="V18" s="126"/>
      <c r="W18" s="190"/>
      <c r="X18" s="105"/>
      <c r="Y18" s="106"/>
      <c r="Z18" s="106"/>
      <c r="AA18" s="106"/>
      <c r="AB18" s="107"/>
      <c r="AC18" s="108"/>
      <c r="AD18" s="108"/>
      <c r="AE18" s="108"/>
      <c r="AF18" s="108"/>
      <c r="AG18" s="108"/>
      <c r="AH18" s="108"/>
      <c r="AI18" s="108"/>
      <c r="AJ18" s="108"/>
      <c r="AK18" s="109"/>
      <c r="AL18" s="26"/>
      <c r="AN18" s="126"/>
      <c r="AO18" s="190"/>
      <c r="AP18" s="105"/>
      <c r="AQ18" s="106"/>
      <c r="AR18" s="106"/>
      <c r="AS18" s="106"/>
      <c r="AT18" s="107"/>
      <c r="AU18" s="108"/>
      <c r="AV18" s="108"/>
      <c r="AW18" s="108"/>
      <c r="AX18" s="108"/>
      <c r="AY18" s="108"/>
      <c r="AZ18" s="108"/>
      <c r="BA18" s="108"/>
      <c r="BB18" s="108"/>
      <c r="BC18" s="109"/>
      <c r="BD18" s="26"/>
    </row>
    <row r="19" spans="3:56" ht="15.75" customHeight="1" x14ac:dyDescent="0.4">
      <c r="C19" s="138" t="s">
        <v>12</v>
      </c>
      <c r="D19" s="139"/>
      <c r="E19" s="139" t="s">
        <v>13</v>
      </c>
      <c r="F19" s="139"/>
      <c r="G19" s="204"/>
      <c r="H19" s="204"/>
      <c r="I19" s="204"/>
      <c r="J19" s="204"/>
      <c r="K19" s="204"/>
      <c r="L19" s="204"/>
      <c r="M19" s="204"/>
      <c r="N19" s="204"/>
      <c r="O19" s="204"/>
      <c r="P19" s="204"/>
      <c r="Q19" s="204"/>
      <c r="R19" s="204"/>
      <c r="S19" s="205"/>
      <c r="T19" s="206"/>
      <c r="V19" s="126"/>
      <c r="W19" s="190"/>
      <c r="X19" s="113" t="str">
        <f>+IF(AB5='リスト(印刷不要)'!$C$6,IF(OR(AF12="",AF12=0,AF12&gt;=AD14),IF(AND(AA11&gt;=AD13,AA12&gt;=AD14,OR(X22="",X22=0),OR(X26="",X26=0)),IF(AB8='リスト(印刷不要)'!$O$6,"ABR JIS規格長さ","ABM JIS規格長さ"),"特注品"),"特注品"),"特注品")</f>
        <v>ABR JIS規格長さ</v>
      </c>
      <c r="Y19" s="113"/>
      <c r="Z19" s="113"/>
      <c r="AA19" s="113"/>
      <c r="AB19" s="110"/>
      <c r="AC19" s="111"/>
      <c r="AD19" s="111"/>
      <c r="AE19" s="111"/>
      <c r="AF19" s="111"/>
      <c r="AG19" s="111"/>
      <c r="AH19" s="111"/>
      <c r="AI19" s="111"/>
      <c r="AJ19" s="111"/>
      <c r="AK19" s="112"/>
      <c r="AN19" s="126"/>
      <c r="AO19" s="190"/>
      <c r="AP19" s="113" t="str">
        <f>+IF(AT5='リスト(印刷不要)'!$C$6,IF(OR(AX12="",AX12=0,AX12&gt;=AV14),IF(AND(AS11&gt;=AV13,AS12&gt;=AV14,OR(AP22="",AP22=0),OR(AP26="",AP26=0)),IF(AT8='リスト(印刷不要)'!$O$6,"ABR JIS規格長さ","ABM JIS規格長さ"),"特注品"),"特注品"),"特注品")</f>
        <v>ABR JIS規格長さ</v>
      </c>
      <c r="AQ19" s="113"/>
      <c r="AR19" s="113"/>
      <c r="AS19" s="113"/>
      <c r="AT19" s="110"/>
      <c r="AU19" s="111"/>
      <c r="AV19" s="111"/>
      <c r="AW19" s="111"/>
      <c r="AX19" s="111"/>
      <c r="AY19" s="111"/>
      <c r="AZ19" s="111"/>
      <c r="BA19" s="111"/>
      <c r="BB19" s="111"/>
      <c r="BC19" s="112"/>
    </row>
    <row r="20" spans="3:56" ht="15.75" customHeight="1" x14ac:dyDescent="0.4">
      <c r="C20" s="163"/>
      <c r="D20" s="164"/>
      <c r="E20" s="164" t="s">
        <v>14</v>
      </c>
      <c r="F20" s="164"/>
      <c r="G20" s="207"/>
      <c r="H20" s="207"/>
      <c r="I20" s="207"/>
      <c r="J20" s="207"/>
      <c r="K20" s="207"/>
      <c r="L20" s="207"/>
      <c r="M20" s="207"/>
      <c r="N20" s="207"/>
      <c r="O20" s="207"/>
      <c r="P20" s="207"/>
      <c r="Q20" s="207"/>
      <c r="R20" s="207"/>
      <c r="S20" s="208"/>
      <c r="T20" s="209"/>
      <c r="V20" s="126"/>
      <c r="W20" s="190" t="s">
        <v>31</v>
      </c>
      <c r="X20" s="91" t="s">
        <v>110</v>
      </c>
      <c r="Y20" s="92"/>
      <c r="Z20" s="92"/>
      <c r="AA20" s="92"/>
      <c r="AB20" s="57" t="str">
        <f>+IF(X19="特注品","ナットの個数を入力してください","JIS B 1220:2015によるセット品のためナット個数の入力不要です")</f>
        <v>JIS B 1220:2015によるセット品のためナット個数の入力不要です</v>
      </c>
      <c r="AC20" s="57"/>
      <c r="AD20" s="60"/>
      <c r="AE20" s="60"/>
      <c r="AF20" s="57"/>
      <c r="AG20" s="57"/>
      <c r="AH20" s="57"/>
      <c r="AI20" s="57"/>
      <c r="AJ20" s="57"/>
      <c r="AK20" s="58"/>
      <c r="AN20" s="126"/>
      <c r="AO20" s="190" t="s">
        <v>31</v>
      </c>
      <c r="AP20" s="91" t="s">
        <v>110</v>
      </c>
      <c r="AQ20" s="92"/>
      <c r="AR20" s="92"/>
      <c r="AS20" s="92"/>
      <c r="AT20" s="57" t="str">
        <f>+IF(AP19="特注品","ナットの個数を入力してください","JIS B 1220:2015によるセット品のためナット個数の入力不要です")</f>
        <v>JIS B 1220:2015によるセット品のためナット個数の入力不要です</v>
      </c>
      <c r="AU20" s="57"/>
      <c r="AV20" s="60"/>
      <c r="AW20" s="60"/>
      <c r="AX20" s="57"/>
      <c r="AY20" s="57"/>
      <c r="AZ20" s="57"/>
      <c r="BA20" s="57"/>
      <c r="BB20" s="57"/>
      <c r="BC20" s="58"/>
    </row>
    <row r="21" spans="3:56" ht="15.75" customHeight="1" x14ac:dyDescent="0.4">
      <c r="C21" s="163"/>
      <c r="D21" s="164"/>
      <c r="E21" s="164" t="s">
        <v>15</v>
      </c>
      <c r="F21" s="164"/>
      <c r="G21" s="207"/>
      <c r="H21" s="207"/>
      <c r="I21" s="207"/>
      <c r="J21" s="207"/>
      <c r="K21" s="207"/>
      <c r="L21" s="207"/>
      <c r="M21" s="77" t="s">
        <v>10</v>
      </c>
      <c r="N21" s="207"/>
      <c r="O21" s="207"/>
      <c r="P21" s="207"/>
      <c r="Q21" s="207"/>
      <c r="R21" s="207"/>
      <c r="S21" s="208"/>
      <c r="T21" s="209"/>
      <c r="V21" s="126"/>
      <c r="W21" s="190"/>
      <c r="X21" s="93">
        <f>+IF(AB5='リスト(印刷不要)'!$C$6,AB6*4,"下欄入力")</f>
        <v>40</v>
      </c>
      <c r="Y21" s="93"/>
      <c r="Z21" s="93"/>
      <c r="AA21" s="59" t="s">
        <v>112</v>
      </c>
      <c r="AB21" s="42" t="s">
        <v>132</v>
      </c>
      <c r="AC21" s="42"/>
      <c r="AD21" s="42"/>
      <c r="AE21" s="42"/>
      <c r="AF21" s="42"/>
      <c r="AG21" s="42"/>
      <c r="AH21" s="42"/>
      <c r="AI21" s="42"/>
      <c r="AJ21" s="42"/>
      <c r="AK21" s="41"/>
      <c r="AN21" s="126"/>
      <c r="AO21" s="190"/>
      <c r="AP21" s="93">
        <f>+IF(AT5='リスト(印刷不要)'!$C$6,AT6*4,"下欄入力")</f>
        <v>20</v>
      </c>
      <c r="AQ21" s="93"/>
      <c r="AR21" s="93"/>
      <c r="AS21" s="59" t="s">
        <v>112</v>
      </c>
      <c r="AT21" s="42" t="s">
        <v>132</v>
      </c>
      <c r="AU21" s="42"/>
      <c r="AV21" s="42"/>
      <c r="AW21" s="42"/>
      <c r="AX21" s="42"/>
      <c r="AY21" s="42"/>
      <c r="AZ21" s="42"/>
      <c r="BA21" s="42"/>
      <c r="BB21" s="42"/>
      <c r="BC21" s="41"/>
    </row>
    <row r="22" spans="3:56" ht="15.75" customHeight="1" x14ac:dyDescent="0.4">
      <c r="C22" s="163"/>
      <c r="D22" s="164"/>
      <c r="E22" s="164" t="s">
        <v>8</v>
      </c>
      <c r="F22" s="164"/>
      <c r="G22" s="62" t="s">
        <v>9</v>
      </c>
      <c r="H22" s="207"/>
      <c r="I22" s="207"/>
      <c r="J22" s="207"/>
      <c r="K22" s="207"/>
      <c r="L22" s="207"/>
      <c r="M22" s="207"/>
      <c r="N22" s="207"/>
      <c r="O22" s="207"/>
      <c r="P22" s="207"/>
      <c r="Q22" s="207"/>
      <c r="R22" s="207"/>
      <c r="S22" s="208"/>
      <c r="T22" s="209"/>
      <c r="V22" s="126"/>
      <c r="W22" s="190"/>
      <c r="X22" s="94">
        <v>0</v>
      </c>
      <c r="Y22" s="94"/>
      <c r="Z22" s="94"/>
      <c r="AA22" s="59" t="s">
        <v>112</v>
      </c>
      <c r="AB22" s="42" t="s">
        <v>140</v>
      </c>
      <c r="AC22" s="42"/>
      <c r="AD22" s="42"/>
      <c r="AE22" s="42"/>
      <c r="AF22" s="42"/>
      <c r="AG22" s="42"/>
      <c r="AH22" s="42"/>
      <c r="AI22" s="42"/>
      <c r="AJ22" s="42"/>
      <c r="AK22" s="41"/>
      <c r="AN22" s="126"/>
      <c r="AO22" s="190"/>
      <c r="AP22" s="94">
        <v>0</v>
      </c>
      <c r="AQ22" s="94"/>
      <c r="AR22" s="94"/>
      <c r="AS22" s="59" t="s">
        <v>112</v>
      </c>
      <c r="AT22" s="42" t="s">
        <v>140</v>
      </c>
      <c r="AU22" s="42"/>
      <c r="AV22" s="42"/>
      <c r="AW22" s="42"/>
      <c r="AX22" s="42"/>
      <c r="AY22" s="42"/>
      <c r="AZ22" s="42"/>
      <c r="BA22" s="42"/>
      <c r="BB22" s="42"/>
      <c r="BC22" s="41"/>
    </row>
    <row r="23" spans="3:56" ht="15.75" customHeight="1" x14ac:dyDescent="0.4">
      <c r="C23" s="163"/>
      <c r="D23" s="164"/>
      <c r="E23" s="164"/>
      <c r="F23" s="164"/>
      <c r="G23" s="73" t="s">
        <v>7</v>
      </c>
      <c r="H23" s="201"/>
      <c r="I23" s="201"/>
      <c r="J23" s="201"/>
      <c r="K23" s="201"/>
      <c r="L23" s="201"/>
      <c r="M23" s="201"/>
      <c r="N23" s="201"/>
      <c r="O23" s="201"/>
      <c r="P23" s="201"/>
      <c r="Q23" s="201"/>
      <c r="R23" s="201"/>
      <c r="S23" s="202"/>
      <c r="T23" s="203"/>
      <c r="V23" s="126"/>
      <c r="W23" s="190"/>
      <c r="X23" s="95" t="s">
        <v>117</v>
      </c>
      <c r="Y23" s="95"/>
      <c r="Z23" s="95"/>
      <c r="AA23" s="95"/>
      <c r="AB23" s="95" t="s">
        <v>105</v>
      </c>
      <c r="AC23" s="95"/>
      <c r="AD23" s="55">
        <f>+VLOOKUP(Z10,'リスト(印刷不要)'!$R$6:$U$30,2,FALSE)</f>
        <v>16</v>
      </c>
      <c r="AE23" s="95" t="s">
        <v>103</v>
      </c>
      <c r="AF23" s="95"/>
      <c r="AG23" s="55">
        <f>+VLOOKUP(Z10,'リスト(印刷不要)'!$R$6:$U$30,3,FALSE)</f>
        <v>30</v>
      </c>
      <c r="AH23" s="95" t="s">
        <v>104</v>
      </c>
      <c r="AI23" s="95"/>
      <c r="AJ23" s="55">
        <f>+VLOOKUP(Z10,'リスト(印刷不要)'!$R$6:$U$30,4,FALSE)</f>
        <v>34.6</v>
      </c>
      <c r="AK23" s="56"/>
      <c r="AN23" s="126"/>
      <c r="AO23" s="190"/>
      <c r="AP23" s="95" t="s">
        <v>117</v>
      </c>
      <c r="AQ23" s="95"/>
      <c r="AR23" s="95"/>
      <c r="AS23" s="95"/>
      <c r="AT23" s="95" t="s">
        <v>105</v>
      </c>
      <c r="AU23" s="95"/>
      <c r="AV23" s="55">
        <f>+VLOOKUP(AR10,'リスト(印刷不要)'!$R$6:$U$30,2,FALSE)</f>
        <v>18</v>
      </c>
      <c r="AW23" s="95" t="s">
        <v>103</v>
      </c>
      <c r="AX23" s="95"/>
      <c r="AY23" s="55">
        <f>+VLOOKUP(AR10,'リスト(印刷不要)'!$R$6:$U$30,3,FALSE)</f>
        <v>32</v>
      </c>
      <c r="AZ23" s="95" t="s">
        <v>104</v>
      </c>
      <c r="BA23" s="95"/>
      <c r="BB23" s="55">
        <f>+VLOOKUP(AR10,'リスト(印刷不要)'!$R$6:$U$30,4,FALSE)</f>
        <v>37</v>
      </c>
      <c r="BC23" s="56"/>
    </row>
    <row r="24" spans="3:56" ht="15.75" customHeight="1" x14ac:dyDescent="0.4">
      <c r="C24" s="140"/>
      <c r="D24" s="141"/>
      <c r="E24" s="141"/>
      <c r="F24" s="141"/>
      <c r="G24" s="187"/>
      <c r="H24" s="187"/>
      <c r="I24" s="187"/>
      <c r="J24" s="187"/>
      <c r="K24" s="187"/>
      <c r="L24" s="187"/>
      <c r="M24" s="187"/>
      <c r="N24" s="187"/>
      <c r="O24" s="187"/>
      <c r="P24" s="187"/>
      <c r="Q24" s="187"/>
      <c r="R24" s="187"/>
      <c r="S24" s="188"/>
      <c r="T24" s="189"/>
      <c r="V24" s="126"/>
      <c r="W24" s="190" t="s">
        <v>32</v>
      </c>
      <c r="X24" s="91" t="s">
        <v>111</v>
      </c>
      <c r="Y24" s="92"/>
      <c r="Z24" s="92"/>
      <c r="AA24" s="92"/>
      <c r="AB24" s="57" t="str">
        <f>+IF(X19="特注品","座金の個数を入力してください","JIS B 1220:2015によるセット品のため座金個数の入力不要です")</f>
        <v>JIS B 1220:2015によるセット品のため座金個数の入力不要です</v>
      </c>
      <c r="AC24" s="57"/>
      <c r="AD24" s="60"/>
      <c r="AE24" s="60"/>
      <c r="AF24" s="57"/>
      <c r="AG24" s="57"/>
      <c r="AH24" s="57"/>
      <c r="AI24" s="57"/>
      <c r="AJ24" s="57"/>
      <c r="AK24" s="58"/>
      <c r="AN24" s="126"/>
      <c r="AO24" s="190" t="s">
        <v>32</v>
      </c>
      <c r="AP24" s="91" t="s">
        <v>111</v>
      </c>
      <c r="AQ24" s="92"/>
      <c r="AR24" s="92"/>
      <c r="AS24" s="92"/>
      <c r="AT24" s="57" t="str">
        <f>+IF(AP19="特注品","座金の個数を入力してください","JIS B 1220:2015によるセット品のため座金個数の入力不要です")</f>
        <v>JIS B 1220:2015によるセット品のため座金個数の入力不要です</v>
      </c>
      <c r="AU24" s="57"/>
      <c r="AV24" s="60"/>
      <c r="AW24" s="60"/>
      <c r="AX24" s="57"/>
      <c r="AY24" s="57"/>
      <c r="AZ24" s="57"/>
      <c r="BA24" s="57"/>
      <c r="BB24" s="57"/>
      <c r="BC24" s="58"/>
    </row>
    <row r="25" spans="3:56" ht="15.75" customHeight="1" x14ac:dyDescent="0.4">
      <c r="C25" s="166" t="s">
        <v>16</v>
      </c>
      <c r="D25" s="167"/>
      <c r="E25" s="167"/>
      <c r="F25" s="167"/>
      <c r="G25" s="78" t="b">
        <v>0</v>
      </c>
      <c r="H25" s="211" t="s">
        <v>17</v>
      </c>
      <c r="I25" s="211"/>
      <c r="J25" s="211"/>
      <c r="K25" s="211"/>
      <c r="L25" s="78" t="b">
        <v>1</v>
      </c>
      <c r="M25" s="211" t="s">
        <v>18</v>
      </c>
      <c r="N25" s="211"/>
      <c r="O25" s="211"/>
      <c r="P25" s="211"/>
      <c r="Q25" s="211"/>
      <c r="R25" s="211"/>
      <c r="S25" s="212"/>
      <c r="T25" s="213"/>
      <c r="V25" s="126"/>
      <c r="W25" s="190"/>
      <c r="X25" s="93">
        <f>+IF(AB5='リスト(印刷不要)'!$C$6,AB6,"下欄入力")</f>
        <v>10</v>
      </c>
      <c r="Y25" s="93"/>
      <c r="Z25" s="93"/>
      <c r="AA25" s="59" t="s">
        <v>112</v>
      </c>
      <c r="AB25" s="42" t="s">
        <v>133</v>
      </c>
      <c r="AC25" s="42"/>
      <c r="AD25" s="42"/>
      <c r="AE25" s="42"/>
      <c r="AF25" s="42"/>
      <c r="AG25" s="42"/>
      <c r="AH25" s="42"/>
      <c r="AI25" s="42"/>
      <c r="AJ25" s="42"/>
      <c r="AK25" s="41"/>
      <c r="AN25" s="126"/>
      <c r="AO25" s="190"/>
      <c r="AP25" s="93">
        <f>+IF(AT5='リスト(印刷不要)'!$C$6,AT6,"下欄入力")</f>
        <v>5</v>
      </c>
      <c r="AQ25" s="93"/>
      <c r="AR25" s="93"/>
      <c r="AS25" s="59" t="s">
        <v>112</v>
      </c>
      <c r="AT25" s="42" t="s">
        <v>133</v>
      </c>
      <c r="AU25" s="42"/>
      <c r="AV25" s="42"/>
      <c r="AW25" s="42"/>
      <c r="AX25" s="42"/>
      <c r="AY25" s="42"/>
      <c r="AZ25" s="42"/>
      <c r="BA25" s="42"/>
      <c r="BB25" s="42"/>
      <c r="BC25" s="41"/>
    </row>
    <row r="26" spans="3:56" ht="15.75" customHeight="1" x14ac:dyDescent="0.4">
      <c r="C26" s="31" t="s">
        <v>19</v>
      </c>
      <c r="D26" s="31"/>
      <c r="E26" s="31"/>
      <c r="F26" s="31"/>
      <c r="G26" s="31"/>
      <c r="H26" s="31"/>
      <c r="I26" s="31"/>
      <c r="J26" s="31"/>
      <c r="K26" s="31"/>
      <c r="L26" s="31"/>
      <c r="M26" s="31"/>
      <c r="N26" s="31"/>
      <c r="O26" s="31"/>
      <c r="P26" s="31"/>
      <c r="Q26" s="31"/>
      <c r="R26" s="31"/>
      <c r="S26" s="31"/>
      <c r="T26" s="31"/>
      <c r="V26" s="126"/>
      <c r="W26" s="190"/>
      <c r="X26" s="94">
        <v>0</v>
      </c>
      <c r="Y26" s="94"/>
      <c r="Z26" s="94"/>
      <c r="AA26" s="59" t="s">
        <v>112</v>
      </c>
      <c r="AB26" s="42" t="s">
        <v>140</v>
      </c>
      <c r="AC26" s="42"/>
      <c r="AD26" s="42"/>
      <c r="AE26" s="42"/>
      <c r="AF26" s="42"/>
      <c r="AG26" s="42"/>
      <c r="AH26" s="42"/>
      <c r="AI26" s="42"/>
      <c r="AJ26" s="42"/>
      <c r="AK26" s="41"/>
      <c r="AN26" s="126"/>
      <c r="AO26" s="190"/>
      <c r="AP26" s="94">
        <v>0</v>
      </c>
      <c r="AQ26" s="94"/>
      <c r="AR26" s="94"/>
      <c r="AS26" s="59" t="s">
        <v>112</v>
      </c>
      <c r="AT26" s="42" t="s">
        <v>140</v>
      </c>
      <c r="AU26" s="42"/>
      <c r="AV26" s="42"/>
      <c r="AW26" s="42"/>
      <c r="AX26" s="42"/>
      <c r="AY26" s="42"/>
      <c r="AZ26" s="42"/>
      <c r="BA26" s="42"/>
      <c r="BB26" s="42"/>
      <c r="BC26" s="41"/>
    </row>
    <row r="27" spans="3:56" ht="15.75" customHeight="1" x14ac:dyDescent="0.4">
      <c r="C27" s="31" t="s">
        <v>92</v>
      </c>
      <c r="D27" s="31"/>
      <c r="E27" s="31"/>
      <c r="F27" s="31"/>
      <c r="G27" s="31"/>
      <c r="H27" s="31"/>
      <c r="I27" s="31"/>
      <c r="J27" s="31"/>
      <c r="K27" s="31"/>
      <c r="L27" s="31"/>
      <c r="M27" s="31"/>
      <c r="N27" s="31"/>
      <c r="O27" s="31"/>
      <c r="P27" s="31"/>
      <c r="Q27" s="31"/>
      <c r="R27" s="31"/>
      <c r="S27" s="31"/>
      <c r="T27" s="31"/>
      <c r="V27" s="126"/>
      <c r="W27" s="190"/>
      <c r="X27" s="95" t="s">
        <v>116</v>
      </c>
      <c r="Y27" s="95"/>
      <c r="Z27" s="95"/>
      <c r="AA27" s="95"/>
      <c r="AB27" s="95" t="s">
        <v>109</v>
      </c>
      <c r="AC27" s="95"/>
      <c r="AD27" s="55">
        <f>+VLOOKUP(Z10,'リスト(印刷不要)'!$R$6:$X$30,5,FALSE)</f>
        <v>22</v>
      </c>
      <c r="AE27" s="95" t="s">
        <v>108</v>
      </c>
      <c r="AF27" s="95"/>
      <c r="AG27" s="55">
        <f>+VLOOKUP(Z10,'リスト(印刷不要)'!$R$6:$X$30,6,FALSE)</f>
        <v>40</v>
      </c>
      <c r="AH27" s="95" t="s">
        <v>107</v>
      </c>
      <c r="AI27" s="95"/>
      <c r="AJ27" s="55">
        <f>+VLOOKUP(Z10,'リスト(印刷不要)'!$R$6:$X$30,7,FALSE)</f>
        <v>4.5</v>
      </c>
      <c r="AK27" s="56"/>
      <c r="AN27" s="126"/>
      <c r="AO27" s="190"/>
      <c r="AP27" s="95" t="s">
        <v>116</v>
      </c>
      <c r="AQ27" s="95"/>
      <c r="AR27" s="95"/>
      <c r="AS27" s="95"/>
      <c r="AT27" s="95" t="s">
        <v>109</v>
      </c>
      <c r="AU27" s="95"/>
      <c r="AV27" s="55">
        <f>+VLOOKUP(AR10,'リスト(印刷不要)'!$R$6:$X$30,5,FALSE)</f>
        <v>24</v>
      </c>
      <c r="AW27" s="95" t="s">
        <v>108</v>
      </c>
      <c r="AX27" s="95"/>
      <c r="AY27" s="55">
        <f>+VLOOKUP(AR10,'リスト(印刷不要)'!$R$6:$X$30,6,FALSE)</f>
        <v>44</v>
      </c>
      <c r="AZ27" s="95" t="s">
        <v>107</v>
      </c>
      <c r="BA27" s="95"/>
      <c r="BB27" s="55">
        <f>+VLOOKUP(AR10,'リスト(印刷不要)'!$R$6:$X$30,7,FALSE)</f>
        <v>6</v>
      </c>
      <c r="BC27" s="56"/>
    </row>
    <row r="28" spans="3:56" ht="15.75" customHeight="1" x14ac:dyDescent="0.4">
      <c r="C28" s="32" t="s">
        <v>20</v>
      </c>
      <c r="D28" s="145" t="s">
        <v>87</v>
      </c>
      <c r="E28" s="145"/>
      <c r="F28" s="145"/>
      <c r="G28" s="145"/>
      <c r="H28" s="145"/>
      <c r="I28" s="145"/>
      <c r="J28" s="145"/>
      <c r="K28" s="145"/>
      <c r="L28" s="145"/>
      <c r="M28" s="145"/>
      <c r="N28" s="145"/>
      <c r="O28" s="145"/>
      <c r="P28" s="145"/>
      <c r="Q28" s="145"/>
      <c r="R28" s="145"/>
      <c r="S28" s="145"/>
      <c r="T28" s="145"/>
      <c r="V28" s="126"/>
      <c r="W28" s="210" t="s">
        <v>33</v>
      </c>
      <c r="X28" s="91" t="s">
        <v>113</v>
      </c>
      <c r="Y28" s="92"/>
      <c r="Z28" s="92"/>
      <c r="AA28" s="92"/>
      <c r="AB28" s="57" t="s">
        <v>119</v>
      </c>
      <c r="AC28" s="57"/>
      <c r="AD28" s="57"/>
      <c r="AE28" s="57"/>
      <c r="AF28" s="57"/>
      <c r="AG28" s="57"/>
      <c r="AH28" s="57"/>
      <c r="AI28" s="57"/>
      <c r="AJ28" s="57"/>
      <c r="AK28" s="58"/>
      <c r="AN28" s="126"/>
      <c r="AO28" s="210" t="s">
        <v>33</v>
      </c>
      <c r="AP28" s="91" t="s">
        <v>113</v>
      </c>
      <c r="AQ28" s="92"/>
      <c r="AR28" s="92"/>
      <c r="AS28" s="92"/>
      <c r="AT28" s="57" t="s">
        <v>119</v>
      </c>
      <c r="AU28" s="57"/>
      <c r="AV28" s="57"/>
      <c r="AW28" s="57"/>
      <c r="AX28" s="57"/>
      <c r="AY28" s="57"/>
      <c r="AZ28" s="57"/>
      <c r="BA28" s="57"/>
      <c r="BB28" s="57"/>
      <c r="BC28" s="58"/>
    </row>
    <row r="29" spans="3:56" ht="15.75" customHeight="1" x14ac:dyDescent="0.4">
      <c r="C29" s="32"/>
      <c r="D29" s="145"/>
      <c r="E29" s="145"/>
      <c r="F29" s="145"/>
      <c r="G29" s="145"/>
      <c r="H29" s="145"/>
      <c r="I29" s="145"/>
      <c r="J29" s="145"/>
      <c r="K29" s="145"/>
      <c r="L29" s="145"/>
      <c r="M29" s="145"/>
      <c r="N29" s="145"/>
      <c r="O29" s="145"/>
      <c r="P29" s="145"/>
      <c r="Q29" s="145"/>
      <c r="R29" s="145"/>
      <c r="S29" s="145"/>
      <c r="T29" s="145"/>
      <c r="V29" s="126"/>
      <c r="W29" s="210"/>
      <c r="X29" s="97">
        <f>+AB6</f>
        <v>10</v>
      </c>
      <c r="Y29" s="97"/>
      <c r="Z29" s="97"/>
      <c r="AA29" s="42" t="s">
        <v>112</v>
      </c>
      <c r="AB29" s="42" t="str">
        <f>+IF(AB5="直線両ねじ","通常アンカーボルト１本につき１個です","直線両ねじボルトでないため不要です")</f>
        <v>通常アンカーボルト１本につき１個です</v>
      </c>
      <c r="AC29" s="42"/>
      <c r="AD29" s="42"/>
      <c r="AE29" s="42"/>
      <c r="AF29" s="42"/>
      <c r="AG29" s="42"/>
      <c r="AH29" s="42"/>
      <c r="AI29" s="42"/>
      <c r="AJ29" s="42"/>
      <c r="AK29" s="41"/>
      <c r="AN29" s="126"/>
      <c r="AO29" s="210"/>
      <c r="AP29" s="97">
        <f>+AT6</f>
        <v>5</v>
      </c>
      <c r="AQ29" s="97"/>
      <c r="AR29" s="97"/>
      <c r="AS29" s="42" t="s">
        <v>112</v>
      </c>
      <c r="AT29" s="42" t="str">
        <f>+IF(AT5="直線両ねじ","通常アンカーボルト１本につき１個です","直線両ねじボルトでないため不要です")</f>
        <v>通常アンカーボルト１本につき１個です</v>
      </c>
      <c r="AU29" s="42"/>
      <c r="AV29" s="42"/>
      <c r="AW29" s="42"/>
      <c r="AX29" s="42"/>
      <c r="AY29" s="42"/>
      <c r="AZ29" s="42"/>
      <c r="BA29" s="42"/>
      <c r="BB29" s="42"/>
      <c r="BC29" s="41"/>
    </row>
    <row r="30" spans="3:56" ht="15.75" customHeight="1" x14ac:dyDescent="0.4">
      <c r="C30" s="32"/>
      <c r="D30" s="145"/>
      <c r="E30" s="145"/>
      <c r="F30" s="145"/>
      <c r="G30" s="145"/>
      <c r="H30" s="145"/>
      <c r="I30" s="145"/>
      <c r="J30" s="145"/>
      <c r="K30" s="145"/>
      <c r="L30" s="145"/>
      <c r="M30" s="145"/>
      <c r="N30" s="145"/>
      <c r="O30" s="145"/>
      <c r="P30" s="145"/>
      <c r="Q30" s="145"/>
      <c r="R30" s="145"/>
      <c r="S30" s="145"/>
      <c r="T30" s="145"/>
      <c r="V30" s="126"/>
      <c r="W30" s="210"/>
      <c r="X30" s="38" t="s">
        <v>77</v>
      </c>
      <c r="Y30" s="98" t="s">
        <v>78</v>
      </c>
      <c r="Z30" s="98"/>
      <c r="AA30" s="42" t="s">
        <v>112</v>
      </c>
      <c r="AB30" s="42" t="s">
        <v>118</v>
      </c>
      <c r="AC30" s="42"/>
      <c r="AD30" s="42"/>
      <c r="AE30" s="42"/>
      <c r="AF30" s="42"/>
      <c r="AG30" s="42"/>
      <c r="AH30" s="42"/>
      <c r="AI30" s="42"/>
      <c r="AJ30" s="42"/>
      <c r="AK30" s="41"/>
      <c r="AN30" s="126"/>
      <c r="AO30" s="210"/>
      <c r="AP30" s="38" t="s">
        <v>77</v>
      </c>
      <c r="AQ30" s="98" t="s">
        <v>78</v>
      </c>
      <c r="AR30" s="98"/>
      <c r="AS30" s="42" t="s">
        <v>112</v>
      </c>
      <c r="AT30" s="42" t="s">
        <v>118</v>
      </c>
      <c r="AU30" s="42"/>
      <c r="AV30" s="42"/>
      <c r="AW30" s="42"/>
      <c r="AX30" s="42"/>
      <c r="AY30" s="42"/>
      <c r="AZ30" s="42"/>
      <c r="BA30" s="42"/>
      <c r="BB30" s="42"/>
      <c r="BC30" s="41"/>
    </row>
    <row r="31" spans="3:56" ht="15.75" customHeight="1" x14ac:dyDescent="0.4">
      <c r="C31" s="32" t="s">
        <v>20</v>
      </c>
      <c r="D31" s="31" t="s">
        <v>88</v>
      </c>
      <c r="E31" s="31"/>
      <c r="F31" s="31"/>
      <c r="G31" s="31"/>
      <c r="H31" s="31"/>
      <c r="I31" s="31"/>
      <c r="J31" s="31"/>
      <c r="K31" s="31"/>
      <c r="L31" s="31"/>
      <c r="M31" s="31"/>
      <c r="N31" s="31"/>
      <c r="O31" s="31"/>
      <c r="P31" s="31"/>
      <c r="Q31" s="31"/>
      <c r="R31" s="31"/>
      <c r="S31" s="31"/>
      <c r="T31" s="31"/>
      <c r="V31" s="126"/>
      <c r="W31" s="210"/>
      <c r="X31" s="95" t="s">
        <v>115</v>
      </c>
      <c r="Y31" s="95"/>
      <c r="Z31" s="95"/>
      <c r="AA31" s="95"/>
      <c r="AB31" s="95" t="s">
        <v>109</v>
      </c>
      <c r="AC31" s="95"/>
      <c r="AD31" s="55">
        <f>IF(Y30='リスト(印刷不要)'!$Q$6,VLOOKUP(Z10,'リスト(印刷不要)'!$Y$6:$AB$30,3,FALSE),VLOOKUP(Z10,'リスト(印刷不要)'!$Y$6:$AE$30,6,FALSE))</f>
        <v>22</v>
      </c>
      <c r="AE31" s="95" t="s">
        <v>108</v>
      </c>
      <c r="AF31" s="95"/>
      <c r="AG31" s="55">
        <f>IF(Y30='リスト(印刷不要)'!$Q$6,VLOOKUP(Z10,'リスト(印刷不要)'!$Y$6:$AB$30,2,FALSE),VLOOKUP(Z10,'リスト(印刷不要)'!$Y$6:$AE$30,5,FALSE))</f>
        <v>60</v>
      </c>
      <c r="AH31" s="95" t="s">
        <v>114</v>
      </c>
      <c r="AI31" s="95"/>
      <c r="AJ31" s="55">
        <f>IF(Y30='リスト(印刷不要)'!$Q$6,VLOOKUP(Z10,'リスト(印刷不要)'!$Y$6:$AB$30,4,FALSE),VLOOKUP(Z10,'リスト(印刷不要)'!$Y$6:$AE$30,7,FALSE))</f>
        <v>13</v>
      </c>
      <c r="AK31" s="56"/>
      <c r="AN31" s="126"/>
      <c r="AO31" s="210"/>
      <c r="AP31" s="95" t="s">
        <v>115</v>
      </c>
      <c r="AQ31" s="95"/>
      <c r="AR31" s="95"/>
      <c r="AS31" s="95"/>
      <c r="AT31" s="95" t="s">
        <v>109</v>
      </c>
      <c r="AU31" s="95"/>
      <c r="AV31" s="55">
        <f>IF(AQ30='リスト(印刷不要)'!$Q$6,VLOOKUP(AR10,'リスト(印刷不要)'!$Y$6:$AB$30,3,FALSE),VLOOKUP(AR10,'リスト(印刷不要)'!$Y$6:$AE$30,6,FALSE))</f>
        <v>26</v>
      </c>
      <c r="AW31" s="95" t="s">
        <v>108</v>
      </c>
      <c r="AX31" s="95"/>
      <c r="AY31" s="55">
        <f>IF(AQ30='リスト(印刷不要)'!$Q$6,VLOOKUP(AR10,'リスト(印刷不要)'!$Y$6:$AB$30,2,FALSE),VLOOKUP(AR10,'リスト(印刷不要)'!$Y$6:$AE$30,5,FALSE))</f>
        <v>72</v>
      </c>
      <c r="AZ31" s="95" t="s">
        <v>114</v>
      </c>
      <c r="BA31" s="95"/>
      <c r="BB31" s="55">
        <f>IF(AQ30='リスト(印刷不要)'!$Q$6,VLOOKUP(AR10,'リスト(印刷不要)'!$Y$6:$AB$30,4,FALSE),VLOOKUP(AR10,'リスト(印刷不要)'!$Y$6:$AE$30,7,FALSE))</f>
        <v>15</v>
      </c>
      <c r="BC31" s="56"/>
    </row>
    <row r="32" spans="3:56" ht="15.75" customHeight="1" x14ac:dyDescent="0.4">
      <c r="C32" s="32" t="s">
        <v>20</v>
      </c>
      <c r="D32" s="145" t="s">
        <v>89</v>
      </c>
      <c r="E32" s="145"/>
      <c r="F32" s="145"/>
      <c r="G32" s="145"/>
      <c r="H32" s="145"/>
      <c r="I32" s="145"/>
      <c r="J32" s="145"/>
      <c r="K32" s="145"/>
      <c r="L32" s="145"/>
      <c r="M32" s="145"/>
      <c r="N32" s="145"/>
      <c r="O32" s="145"/>
      <c r="P32" s="145"/>
      <c r="Q32" s="145"/>
      <c r="R32" s="145"/>
      <c r="S32" s="145"/>
      <c r="T32" s="145"/>
      <c r="V32" s="83" t="s">
        <v>136</v>
      </c>
      <c r="W32" s="84"/>
      <c r="X32" s="85"/>
      <c r="Y32" s="85"/>
      <c r="Z32" s="85"/>
      <c r="AA32" s="85"/>
      <c r="AB32" s="85"/>
      <c r="AC32" s="85"/>
      <c r="AD32" s="85"/>
      <c r="AE32" s="85"/>
      <c r="AF32" s="85"/>
      <c r="AG32" s="85"/>
      <c r="AH32" s="85"/>
      <c r="AI32" s="85"/>
      <c r="AJ32" s="85"/>
      <c r="AK32" s="86"/>
      <c r="AN32" s="83" t="s">
        <v>136</v>
      </c>
      <c r="AO32" s="84"/>
      <c r="AP32" s="85"/>
      <c r="AQ32" s="85"/>
      <c r="AR32" s="85"/>
      <c r="AS32" s="85"/>
      <c r="AT32" s="85"/>
      <c r="AU32" s="85"/>
      <c r="AV32" s="85"/>
      <c r="AW32" s="85"/>
      <c r="AX32" s="85"/>
      <c r="AY32" s="85"/>
      <c r="AZ32" s="85"/>
      <c r="BA32" s="85"/>
      <c r="BB32" s="85"/>
      <c r="BC32" s="86"/>
    </row>
    <row r="33" spans="3:55" ht="15.75" customHeight="1" x14ac:dyDescent="0.4">
      <c r="C33" s="32"/>
      <c r="D33" s="145"/>
      <c r="E33" s="145"/>
      <c r="F33" s="145"/>
      <c r="G33" s="145"/>
      <c r="H33" s="145"/>
      <c r="I33" s="145"/>
      <c r="J33" s="145"/>
      <c r="K33" s="145"/>
      <c r="L33" s="145"/>
      <c r="M33" s="145"/>
      <c r="N33" s="145"/>
      <c r="O33" s="145"/>
      <c r="P33" s="145"/>
      <c r="Q33" s="145"/>
      <c r="R33" s="145"/>
      <c r="S33" s="145"/>
      <c r="T33" s="145"/>
      <c r="V33" s="87"/>
      <c r="W33" s="88"/>
      <c r="X33" s="88"/>
      <c r="Y33" s="88"/>
      <c r="Z33" s="88"/>
      <c r="AA33" s="88"/>
      <c r="AB33" s="88"/>
      <c r="AC33" s="88"/>
      <c r="AD33" s="88"/>
      <c r="AE33" s="88"/>
      <c r="AF33" s="88"/>
      <c r="AG33" s="88"/>
      <c r="AH33" s="88"/>
      <c r="AI33" s="88"/>
      <c r="AJ33" s="88"/>
      <c r="AK33" s="89"/>
      <c r="AN33" s="87"/>
      <c r="AO33" s="88"/>
      <c r="AP33" s="88"/>
      <c r="AQ33" s="88"/>
      <c r="AR33" s="88"/>
      <c r="AS33" s="88"/>
      <c r="AT33" s="88"/>
      <c r="AU33" s="88"/>
      <c r="AV33" s="88"/>
      <c r="AW33" s="88"/>
      <c r="AX33" s="88"/>
      <c r="AY33" s="88"/>
      <c r="AZ33" s="88"/>
      <c r="BA33" s="88"/>
      <c r="BB33" s="88"/>
      <c r="BC33" s="89"/>
    </row>
    <row r="34" spans="3:55" ht="15.75" customHeight="1" x14ac:dyDescent="0.4">
      <c r="C34" s="32" t="s">
        <v>20</v>
      </c>
      <c r="D34" s="145" t="s">
        <v>134</v>
      </c>
      <c r="E34" s="145"/>
      <c r="F34" s="145"/>
      <c r="G34" s="145"/>
      <c r="H34" s="145"/>
      <c r="I34" s="145"/>
      <c r="J34" s="145"/>
      <c r="K34" s="145"/>
      <c r="L34" s="145"/>
      <c r="M34" s="145"/>
      <c r="N34" s="145"/>
      <c r="O34" s="145"/>
      <c r="P34" s="145"/>
      <c r="Q34" s="145"/>
      <c r="R34" s="145"/>
      <c r="S34" s="145"/>
      <c r="T34" s="145"/>
    </row>
    <row r="35" spans="3:55" ht="15.75" customHeight="1" x14ac:dyDescent="0.4">
      <c r="C35" s="32"/>
      <c r="D35" s="145"/>
      <c r="E35" s="145"/>
      <c r="F35" s="145"/>
      <c r="G35" s="145"/>
      <c r="H35" s="145"/>
      <c r="I35" s="145"/>
      <c r="J35" s="145"/>
      <c r="K35" s="145"/>
      <c r="L35" s="145"/>
      <c r="M35" s="145"/>
      <c r="N35" s="145"/>
      <c r="O35" s="145"/>
      <c r="P35" s="145"/>
      <c r="Q35" s="145"/>
      <c r="R35" s="145"/>
      <c r="S35" s="145"/>
      <c r="T35" s="145"/>
    </row>
    <row r="36" spans="3:55" ht="15.75" customHeight="1" x14ac:dyDescent="0.4">
      <c r="C36" s="31" t="s">
        <v>53</v>
      </c>
      <c r="D36" s="31"/>
      <c r="E36" s="31"/>
      <c r="F36" s="31"/>
      <c r="G36" s="31"/>
      <c r="H36" s="31"/>
      <c r="I36" s="31"/>
      <c r="J36" s="31"/>
      <c r="K36" s="31"/>
      <c r="L36" s="31"/>
      <c r="M36" s="31"/>
      <c r="N36" s="31"/>
      <c r="O36" s="31"/>
      <c r="P36" s="31"/>
      <c r="Q36" s="31"/>
      <c r="R36" s="31"/>
      <c r="S36" s="31"/>
      <c r="T36" s="31"/>
    </row>
    <row r="37" spans="3:55" ht="15.75" customHeight="1" x14ac:dyDescent="0.4">
      <c r="C37" s="32" t="s">
        <v>20</v>
      </c>
      <c r="D37" s="145" t="s">
        <v>135</v>
      </c>
      <c r="E37" s="145"/>
      <c r="F37" s="145"/>
      <c r="G37" s="145"/>
      <c r="H37" s="145"/>
      <c r="I37" s="145"/>
      <c r="J37" s="145"/>
      <c r="K37" s="145"/>
      <c r="L37" s="145"/>
      <c r="M37" s="145"/>
      <c r="N37" s="145"/>
      <c r="O37" s="145"/>
      <c r="P37" s="145"/>
      <c r="Q37" s="145"/>
      <c r="R37" s="145"/>
      <c r="S37" s="145"/>
      <c r="T37" s="145"/>
    </row>
    <row r="38" spans="3:55" ht="15.75" customHeight="1" x14ac:dyDescent="0.4">
      <c r="C38" s="32"/>
      <c r="D38" s="145"/>
      <c r="E38" s="145"/>
      <c r="F38" s="145"/>
      <c r="G38" s="145"/>
      <c r="H38" s="145"/>
      <c r="I38" s="145"/>
      <c r="J38" s="145"/>
      <c r="K38" s="145"/>
      <c r="L38" s="145"/>
      <c r="M38" s="145"/>
      <c r="N38" s="145"/>
      <c r="O38" s="145"/>
      <c r="P38" s="145"/>
      <c r="Q38" s="145"/>
      <c r="R38" s="145"/>
      <c r="S38" s="145"/>
      <c r="T38" s="145"/>
    </row>
    <row r="39" spans="3:55" ht="15.75" customHeight="1" x14ac:dyDescent="0.4">
      <c r="C39" s="32" t="s">
        <v>20</v>
      </c>
      <c r="D39" s="145" t="s">
        <v>90</v>
      </c>
      <c r="E39" s="145"/>
      <c r="F39" s="145"/>
      <c r="G39" s="145"/>
      <c r="H39" s="145"/>
      <c r="I39" s="145"/>
      <c r="J39" s="145"/>
      <c r="K39" s="145"/>
      <c r="L39" s="145"/>
      <c r="M39" s="145"/>
      <c r="N39" s="145"/>
      <c r="O39" s="145"/>
      <c r="P39" s="145"/>
      <c r="Q39" s="145"/>
      <c r="R39" s="145"/>
      <c r="S39" s="145"/>
      <c r="T39" s="145"/>
    </row>
    <row r="40" spans="3:55" ht="15.75" customHeight="1" x14ac:dyDescent="0.4">
      <c r="C40" s="31"/>
      <c r="D40" s="145"/>
      <c r="E40" s="145"/>
      <c r="F40" s="145"/>
      <c r="G40" s="145"/>
      <c r="H40" s="145"/>
      <c r="I40" s="145"/>
      <c r="J40" s="145"/>
      <c r="K40" s="145"/>
      <c r="L40" s="145"/>
      <c r="M40" s="145"/>
      <c r="N40" s="145"/>
      <c r="O40" s="145"/>
      <c r="P40" s="145"/>
      <c r="Q40" s="145"/>
      <c r="R40" s="145"/>
      <c r="S40" s="145"/>
      <c r="T40" s="145"/>
    </row>
    <row r="41" spans="3:55" ht="15.75" customHeight="1" x14ac:dyDescent="0.4">
      <c r="C41" s="32" t="s">
        <v>20</v>
      </c>
      <c r="D41" s="145" t="s">
        <v>91</v>
      </c>
      <c r="E41" s="174"/>
      <c r="F41" s="174"/>
      <c r="G41" s="174"/>
      <c r="H41" s="174"/>
      <c r="I41" s="174"/>
      <c r="J41" s="174"/>
      <c r="K41" s="174"/>
      <c r="L41" s="174"/>
      <c r="M41" s="174"/>
      <c r="N41" s="174"/>
      <c r="O41" s="174"/>
      <c r="P41" s="174"/>
      <c r="Q41" s="174"/>
      <c r="R41" s="174"/>
      <c r="S41" s="174"/>
      <c r="T41" s="174"/>
    </row>
    <row r="42" spans="3:55" ht="15.75" customHeight="1" x14ac:dyDescent="0.4">
      <c r="C42" s="32"/>
      <c r="D42" s="174"/>
      <c r="E42" s="174"/>
      <c r="F42" s="174"/>
      <c r="G42" s="174"/>
      <c r="H42" s="174"/>
      <c r="I42" s="174"/>
      <c r="J42" s="174"/>
      <c r="K42" s="174"/>
      <c r="L42" s="174"/>
      <c r="M42" s="174"/>
      <c r="N42" s="174"/>
      <c r="O42" s="174"/>
      <c r="P42" s="174"/>
      <c r="Q42" s="174"/>
      <c r="R42" s="174"/>
      <c r="S42" s="174"/>
      <c r="T42" s="174"/>
    </row>
    <row r="43" spans="3:55" ht="15.75" customHeight="1" x14ac:dyDescent="0.4">
      <c r="C43" s="31" t="s">
        <v>54</v>
      </c>
      <c r="D43" s="31"/>
      <c r="E43" s="31"/>
      <c r="F43" s="31"/>
      <c r="G43" s="31"/>
      <c r="H43" s="31"/>
      <c r="I43" s="31"/>
      <c r="J43" s="31"/>
      <c r="K43" s="31"/>
      <c r="L43" s="31"/>
      <c r="M43" s="31"/>
      <c r="N43" s="31"/>
      <c r="O43" s="31"/>
      <c r="P43" s="31"/>
      <c r="Q43" s="31"/>
      <c r="R43" s="31"/>
      <c r="S43" s="31"/>
      <c r="T43" s="31"/>
    </row>
    <row r="44" spans="3:55" ht="15.75" customHeight="1" x14ac:dyDescent="0.4">
      <c r="C44" s="32" t="s">
        <v>20</v>
      </c>
      <c r="D44" s="31" t="s">
        <v>48</v>
      </c>
      <c r="E44" s="33"/>
      <c r="F44" s="33"/>
      <c r="G44" s="33"/>
      <c r="H44" s="33"/>
      <c r="I44" s="33"/>
      <c r="J44" s="33"/>
      <c r="K44" s="33"/>
      <c r="L44" s="33"/>
      <c r="M44" s="33"/>
      <c r="N44" s="33"/>
      <c r="O44" s="33"/>
      <c r="P44" s="33"/>
      <c r="Q44" s="33"/>
      <c r="R44" s="33"/>
      <c r="S44" s="33"/>
      <c r="T44" s="33"/>
    </row>
    <row r="45" spans="3:55" ht="15.75" customHeight="1" x14ac:dyDescent="0.4">
      <c r="C45" s="32" t="s">
        <v>20</v>
      </c>
      <c r="D45" s="145" t="s">
        <v>51</v>
      </c>
      <c r="E45" s="145"/>
      <c r="F45" s="145"/>
      <c r="G45" s="145"/>
      <c r="H45" s="145"/>
      <c r="I45" s="145"/>
      <c r="J45" s="145"/>
      <c r="K45" s="145"/>
      <c r="L45" s="145"/>
      <c r="M45" s="145"/>
      <c r="N45" s="145"/>
      <c r="O45" s="145"/>
      <c r="P45" s="145"/>
      <c r="Q45" s="145"/>
      <c r="R45" s="145"/>
      <c r="S45" s="145"/>
      <c r="T45" s="145"/>
    </row>
    <row r="46" spans="3:55" ht="15.75" customHeight="1" x14ac:dyDescent="0.4">
      <c r="C46" s="32"/>
      <c r="D46" s="145"/>
      <c r="E46" s="145"/>
      <c r="F46" s="145"/>
      <c r="G46" s="145"/>
      <c r="H46" s="145"/>
      <c r="I46" s="145"/>
      <c r="J46" s="145"/>
      <c r="K46" s="145"/>
      <c r="L46" s="145"/>
      <c r="M46" s="145"/>
      <c r="N46" s="145"/>
      <c r="O46" s="145"/>
      <c r="P46" s="145"/>
      <c r="Q46" s="145"/>
      <c r="R46" s="145"/>
      <c r="S46" s="145"/>
      <c r="T46" s="145"/>
    </row>
    <row r="47" spans="3:55" ht="15.75" customHeight="1" x14ac:dyDescent="0.4">
      <c r="C47" s="35"/>
      <c r="D47" s="145"/>
      <c r="E47" s="145"/>
      <c r="F47" s="145"/>
      <c r="G47" s="145"/>
      <c r="H47" s="145"/>
      <c r="I47" s="145"/>
      <c r="J47" s="145"/>
      <c r="K47" s="145"/>
      <c r="L47" s="145"/>
      <c r="M47" s="145"/>
      <c r="N47" s="145"/>
      <c r="O47" s="145"/>
      <c r="P47" s="145"/>
      <c r="Q47" s="145"/>
      <c r="R47" s="145"/>
      <c r="S47" s="145"/>
      <c r="T47" s="145"/>
    </row>
    <row r="48" spans="3:55" ht="15.75" customHeight="1" x14ac:dyDescent="0.4">
      <c r="C48" s="31" t="s">
        <v>22</v>
      </c>
      <c r="D48" s="31"/>
      <c r="E48" s="31"/>
      <c r="F48" s="31"/>
      <c r="G48" s="31"/>
      <c r="H48" s="31"/>
      <c r="I48" s="31"/>
      <c r="J48" s="31"/>
      <c r="K48" s="31"/>
      <c r="L48" s="31"/>
      <c r="M48" s="31"/>
      <c r="N48" s="31"/>
      <c r="O48" s="31"/>
      <c r="P48" s="31"/>
      <c r="Q48" s="31"/>
      <c r="R48" s="31"/>
      <c r="S48" s="31"/>
      <c r="T48" s="31"/>
    </row>
    <row r="49" spans="3:20" ht="15.75" customHeight="1" x14ac:dyDescent="0.4">
      <c r="C49" s="32" t="s">
        <v>20</v>
      </c>
      <c r="D49" s="31" t="s">
        <v>21</v>
      </c>
      <c r="E49" s="31"/>
      <c r="F49" s="31"/>
      <c r="G49" s="31"/>
      <c r="H49" s="31"/>
      <c r="I49" s="31"/>
      <c r="J49" s="31"/>
      <c r="K49" s="31"/>
      <c r="L49" s="31"/>
      <c r="M49" s="31"/>
      <c r="N49" s="31"/>
      <c r="O49" s="31"/>
      <c r="P49" s="31"/>
      <c r="Q49" s="31"/>
      <c r="R49" s="31"/>
      <c r="S49" s="31"/>
      <c r="T49" s="31"/>
    </row>
    <row r="50" spans="3:20" ht="15.75" customHeight="1" x14ac:dyDescent="0.4">
      <c r="C50" s="32" t="s">
        <v>20</v>
      </c>
      <c r="D50" s="31" t="s">
        <v>138</v>
      </c>
      <c r="E50" s="31"/>
      <c r="F50" s="31"/>
      <c r="G50" s="31"/>
      <c r="H50" s="31"/>
      <c r="I50" s="31"/>
      <c r="J50" s="31"/>
      <c r="K50" s="31"/>
      <c r="L50" s="31"/>
      <c r="M50" s="31"/>
      <c r="N50" s="31"/>
      <c r="O50" s="31"/>
      <c r="P50" s="31"/>
      <c r="Q50" s="31"/>
      <c r="R50" s="31"/>
      <c r="S50" s="31"/>
      <c r="T50" s="31"/>
    </row>
    <row r="51" spans="3:20" ht="15.75" customHeight="1" x14ac:dyDescent="0.4">
      <c r="C51" s="31"/>
      <c r="D51" s="31" t="s">
        <v>139</v>
      </c>
      <c r="E51" s="31"/>
      <c r="F51" s="31"/>
      <c r="G51" s="31"/>
      <c r="H51" s="31"/>
      <c r="I51" s="31"/>
      <c r="J51" s="31"/>
      <c r="K51" s="31"/>
      <c r="L51" s="31"/>
      <c r="M51" s="31"/>
      <c r="N51" s="31"/>
      <c r="O51" s="31"/>
      <c r="P51" s="31"/>
      <c r="Q51" s="31"/>
      <c r="R51" s="31"/>
      <c r="S51" s="31"/>
      <c r="T51" s="31"/>
    </row>
    <row r="52" spans="3:20" x14ac:dyDescent="0.4">
      <c r="C52" s="31"/>
      <c r="D52" s="31"/>
      <c r="E52" s="31"/>
      <c r="F52" s="31"/>
      <c r="G52" s="31"/>
      <c r="H52" s="31"/>
      <c r="I52" s="31"/>
      <c r="J52" s="31"/>
      <c r="K52" s="31"/>
      <c r="L52" s="31"/>
      <c r="M52" s="31"/>
      <c r="N52" s="31"/>
      <c r="O52" s="31"/>
      <c r="P52" s="31"/>
      <c r="Q52" s="31"/>
      <c r="R52" s="31"/>
      <c r="S52" s="31"/>
      <c r="T52" s="31"/>
    </row>
  </sheetData>
  <sheetProtection algorithmName="SHA-512" hashValue="I7dKBCRS0JwwR0dw6Yg4QQtnlvjqD7x3tKqSH53xRX6aC3G20urbaDnQIVg26D8CJiEwdEKRDMJXv68L05TExQ==" saltValue="kQDBhUbF/IX6gOhzQd3DKg==" spinCount="100000" sheet="1" objects="1" scenarios="1"/>
  <mergeCells count="180">
    <mergeCell ref="AZ27:BA27"/>
    <mergeCell ref="C25:F25"/>
    <mergeCell ref="H25:K25"/>
    <mergeCell ref="M25:T25"/>
    <mergeCell ref="X25:Z25"/>
    <mergeCell ref="AT31:AU31"/>
    <mergeCell ref="AN32:AO32"/>
    <mergeCell ref="AP32:BC32"/>
    <mergeCell ref="AP22:AR22"/>
    <mergeCell ref="AP23:AS23"/>
    <mergeCell ref="AP25:AR25"/>
    <mergeCell ref="AP29:AR29"/>
    <mergeCell ref="AQ30:AR30"/>
    <mergeCell ref="AP31:AS31"/>
    <mergeCell ref="AZ23:BA23"/>
    <mergeCell ref="AV16:AW16"/>
    <mergeCell ref="AP21:AR21"/>
    <mergeCell ref="D39:T40"/>
    <mergeCell ref="D41:T42"/>
    <mergeCell ref="D45:T47"/>
    <mergeCell ref="D34:T35"/>
    <mergeCell ref="D37:T38"/>
    <mergeCell ref="D32:T33"/>
    <mergeCell ref="D28:T30"/>
    <mergeCell ref="AB27:AC27"/>
    <mergeCell ref="AE27:AF27"/>
    <mergeCell ref="AH27:AI27"/>
    <mergeCell ref="AP27:AS27"/>
    <mergeCell ref="AT27:AU27"/>
    <mergeCell ref="AW27:AX27"/>
    <mergeCell ref="AT23:AU23"/>
    <mergeCell ref="AW23:AX23"/>
    <mergeCell ref="H23:T23"/>
    <mergeCell ref="X23:AA23"/>
    <mergeCell ref="AB23:AC23"/>
    <mergeCell ref="AE23:AF23"/>
    <mergeCell ref="AH23:AI23"/>
    <mergeCell ref="AO20:AO23"/>
    <mergeCell ref="AP20:AS20"/>
    <mergeCell ref="AP4:AR4"/>
    <mergeCell ref="AS4:AU4"/>
    <mergeCell ref="AV4:AY4"/>
    <mergeCell ref="AP8:AS8"/>
    <mergeCell ref="AT8:AV8"/>
    <mergeCell ref="AP10:AQ10"/>
    <mergeCell ref="AR10:AS10"/>
    <mergeCell ref="V33:AK33"/>
    <mergeCell ref="AN33:BC33"/>
    <mergeCell ref="V32:W32"/>
    <mergeCell ref="X32:AK32"/>
    <mergeCell ref="AW31:AX31"/>
    <mergeCell ref="AZ31:BA31"/>
    <mergeCell ref="X31:AA31"/>
    <mergeCell ref="AB31:AC31"/>
    <mergeCell ref="AE31:AF31"/>
    <mergeCell ref="AH31:AI31"/>
    <mergeCell ref="X29:Z29"/>
    <mergeCell ref="Y30:Z30"/>
    <mergeCell ref="W28:W31"/>
    <mergeCell ref="X28:AA28"/>
    <mergeCell ref="AO28:AO31"/>
    <mergeCell ref="AP28:AS28"/>
    <mergeCell ref="X27:AA27"/>
    <mergeCell ref="AT17:BC19"/>
    <mergeCell ref="E18:L18"/>
    <mergeCell ref="N18:T18"/>
    <mergeCell ref="C19:D24"/>
    <mergeCell ref="E19:F19"/>
    <mergeCell ref="G19:T19"/>
    <mergeCell ref="X19:AA19"/>
    <mergeCell ref="AP19:AS19"/>
    <mergeCell ref="AX16:AY16"/>
    <mergeCell ref="C17:D18"/>
    <mergeCell ref="F17:L17"/>
    <mergeCell ref="N17:T17"/>
    <mergeCell ref="X17:AA18"/>
    <mergeCell ref="AB17:AK19"/>
    <mergeCell ref="AP17:AS18"/>
    <mergeCell ref="G21:L21"/>
    <mergeCell ref="N21:T21"/>
    <mergeCell ref="X21:Z21"/>
    <mergeCell ref="E22:F24"/>
    <mergeCell ref="H22:T22"/>
    <mergeCell ref="X22:Z22"/>
    <mergeCell ref="E20:F20"/>
    <mergeCell ref="G20:T20"/>
    <mergeCell ref="W20:W23"/>
    <mergeCell ref="AX12:AY12"/>
    <mergeCell ref="C12:D13"/>
    <mergeCell ref="F12:T12"/>
    <mergeCell ref="X12:Z12"/>
    <mergeCell ref="AA12:AB12"/>
    <mergeCell ref="AC12:AE12"/>
    <mergeCell ref="AF12:AG12"/>
    <mergeCell ref="AQ14:AU14"/>
    <mergeCell ref="AV14:AW14"/>
    <mergeCell ref="E13:T13"/>
    <mergeCell ref="X13:X15"/>
    <mergeCell ref="Y13:AC13"/>
    <mergeCell ref="AD13:AE13"/>
    <mergeCell ref="AP13:AP15"/>
    <mergeCell ref="AQ13:AU13"/>
    <mergeCell ref="AV13:AW13"/>
    <mergeCell ref="F15:T15"/>
    <mergeCell ref="Y15:AK15"/>
    <mergeCell ref="C14:D16"/>
    <mergeCell ref="F14:T14"/>
    <mergeCell ref="Y14:AC14"/>
    <mergeCell ref="AD14:AE14"/>
    <mergeCell ref="AQ15:BC15"/>
    <mergeCell ref="AP16:AU16"/>
    <mergeCell ref="AT10:AU10"/>
    <mergeCell ref="AV10:AW10"/>
    <mergeCell ref="X10:Y10"/>
    <mergeCell ref="Z10:AA10"/>
    <mergeCell ref="AB10:AC10"/>
    <mergeCell ref="AD10:AE10"/>
    <mergeCell ref="AP12:AR12"/>
    <mergeCell ref="AS12:AT12"/>
    <mergeCell ref="AU12:AW12"/>
    <mergeCell ref="AP11:AR11"/>
    <mergeCell ref="AS11:AT11"/>
    <mergeCell ref="C11:D11"/>
    <mergeCell ref="F11:G11"/>
    <mergeCell ref="I11:J11"/>
    <mergeCell ref="L11:M11"/>
    <mergeCell ref="AU11:AW11"/>
    <mergeCell ref="AX11:AY11"/>
    <mergeCell ref="X11:Z11"/>
    <mergeCell ref="AA11:AB11"/>
    <mergeCell ref="AC11:AE11"/>
    <mergeCell ref="AF11:AG11"/>
    <mergeCell ref="AT6:AV6"/>
    <mergeCell ref="C5:M6"/>
    <mergeCell ref="W5:W19"/>
    <mergeCell ref="X5:AA5"/>
    <mergeCell ref="AB5:AD5"/>
    <mergeCell ref="AO5:AO19"/>
    <mergeCell ref="AP5:AS5"/>
    <mergeCell ref="AT5:AV5"/>
    <mergeCell ref="X9:AA9"/>
    <mergeCell ref="AB9:AD9"/>
    <mergeCell ref="AP9:AS9"/>
    <mergeCell ref="AT9:AV9"/>
    <mergeCell ref="N8:R9"/>
    <mergeCell ref="X8:AA8"/>
    <mergeCell ref="AB8:AD8"/>
    <mergeCell ref="N7:R7"/>
    <mergeCell ref="X7:AA7"/>
    <mergeCell ref="AB7:AD7"/>
    <mergeCell ref="AP7:AS7"/>
    <mergeCell ref="AT7:AV7"/>
    <mergeCell ref="C10:D10"/>
    <mergeCell ref="F10:G10"/>
    <mergeCell ref="I10:J10"/>
    <mergeCell ref="L10:M10"/>
    <mergeCell ref="X4:Z4"/>
    <mergeCell ref="AA4:AC4"/>
    <mergeCell ref="AD4:AG4"/>
    <mergeCell ref="N6:R6"/>
    <mergeCell ref="V6:V31"/>
    <mergeCell ref="X6:AA6"/>
    <mergeCell ref="AB6:AD6"/>
    <mergeCell ref="AN6:AN31"/>
    <mergeCell ref="AP6:AS6"/>
    <mergeCell ref="O10:O11"/>
    <mergeCell ref="P10:T11"/>
    <mergeCell ref="E16:T16"/>
    <mergeCell ref="X16:AC16"/>
    <mergeCell ref="AD16:AE16"/>
    <mergeCell ref="AF16:AG16"/>
    <mergeCell ref="X20:AA20"/>
    <mergeCell ref="E21:F21"/>
    <mergeCell ref="G24:T24"/>
    <mergeCell ref="W24:W27"/>
    <mergeCell ref="X24:AA24"/>
    <mergeCell ref="AO24:AO27"/>
    <mergeCell ref="AP24:AS24"/>
    <mergeCell ref="X26:Z26"/>
    <mergeCell ref="AP26:AR26"/>
  </mergeCells>
  <phoneticPr fontId="1"/>
  <conditionalFormatting sqref="V6">
    <cfRule type="expression" dxfId="86" priority="114">
      <formula>ISNUMBER(SEARCH("特注", W12))</formula>
    </cfRule>
    <cfRule type="expression" dxfId="85" priority="112">
      <formula>ISNUMBER(SEARCH("特注", X19))</formula>
    </cfRule>
  </conditionalFormatting>
  <conditionalFormatting sqref="X19">
    <cfRule type="containsText" dxfId="83" priority="91" operator="containsText" text="特注">
      <formula>NOT(ISERROR(SEARCH("特注",X19)))</formula>
    </cfRule>
  </conditionalFormatting>
  <conditionalFormatting sqref="X21:Z21">
    <cfRule type="expression" dxfId="82" priority="99" stopIfTrue="1">
      <formula>X19="特注品"</formula>
    </cfRule>
  </conditionalFormatting>
  <conditionalFormatting sqref="X22:Z22">
    <cfRule type="expression" dxfId="80" priority="102">
      <formula>ISNUMBER(SEARCH("特注品", X19))</formula>
    </cfRule>
  </conditionalFormatting>
  <conditionalFormatting sqref="X25:Z25">
    <cfRule type="expression" dxfId="77" priority="96">
      <formula>X19="特注品"</formula>
    </cfRule>
  </conditionalFormatting>
  <conditionalFormatting sqref="X26:Z26">
    <cfRule type="expression" dxfId="76" priority="94">
      <formula>ISNUMBER(SEARCH("特注品", X19))</formula>
    </cfRule>
  </conditionalFormatting>
  <conditionalFormatting sqref="Y15:AG15">
    <cfRule type="expression" dxfId="73" priority="110">
      <formula>ISNUMBER(SEARCH("要相談", AD13))</formula>
    </cfRule>
  </conditionalFormatting>
  <conditionalFormatting sqref="AA11:AB12">
    <cfRule type="expression" dxfId="72" priority="106">
      <formula>AA11&lt;AD13</formula>
    </cfRule>
  </conditionalFormatting>
  <conditionalFormatting sqref="AB20 AD20:AE20">
    <cfRule type="containsText" dxfId="71" priority="115" operator="containsText" text="特注">
      <formula>NOT(ISERROR(SEARCH("特注",AB20)))</formula>
    </cfRule>
  </conditionalFormatting>
  <conditionalFormatting sqref="AB24">
    <cfRule type="containsText" dxfId="70" priority="111" operator="containsText" text="特注">
      <formula>NOT(ISERROR(SEARCH("特注",AB24)))</formula>
    </cfRule>
  </conditionalFormatting>
  <conditionalFormatting sqref="AB29">
    <cfRule type="expression" dxfId="69" priority="92">
      <formula>AB29="直線両ねじボルトでないため不要です"</formula>
    </cfRule>
  </conditionalFormatting>
  <conditionalFormatting sqref="AD24:AE24">
    <cfRule type="containsText" dxfId="64" priority="113" operator="containsText" text="特注">
      <formula>NOT(ISERROR(SEARCH("特注",AD24)))</formula>
    </cfRule>
  </conditionalFormatting>
  <conditionalFormatting sqref="AF12:AG12">
    <cfRule type="expression" dxfId="62" priority="105">
      <formula>OR(AF12="",AF12=0)</formula>
    </cfRule>
    <cfRule type="expression" dxfId="59" priority="104">
      <formula>AF12&gt;=AD14</formula>
    </cfRule>
  </conditionalFormatting>
  <conditionalFormatting sqref="AH15:AK15">
    <cfRule type="expression" dxfId="58" priority="116">
      <formula>ISNUMBER(SEARCH("要相談", #REF!))</formula>
    </cfRule>
  </conditionalFormatting>
  <conditionalFormatting sqref="AN6">
    <cfRule type="expression" dxfId="57" priority="27">
      <formula>ISNUMBER(SEARCH("特注", AO12))</formula>
    </cfRule>
    <cfRule type="expression" dxfId="56" priority="25">
      <formula>ISNUMBER(SEARCH("特注", AP19))</formula>
    </cfRule>
  </conditionalFormatting>
  <conditionalFormatting sqref="AP19">
    <cfRule type="containsText" dxfId="54" priority="4" operator="containsText" text="特注">
      <formula>NOT(ISERROR(SEARCH("特注",AP19)))</formula>
    </cfRule>
  </conditionalFormatting>
  <conditionalFormatting sqref="AP21:AR21">
    <cfRule type="expression" dxfId="53" priority="12" stopIfTrue="1">
      <formula>AP19="特注品"</formula>
    </cfRule>
  </conditionalFormatting>
  <conditionalFormatting sqref="AP22:AR22">
    <cfRule type="expression" dxfId="51" priority="15">
      <formula>ISNUMBER(SEARCH("特注品", AP19))</formula>
    </cfRule>
  </conditionalFormatting>
  <conditionalFormatting sqref="AP25:AR25">
    <cfRule type="expression" dxfId="48" priority="9">
      <formula>AP19="特注品"</formula>
    </cfRule>
  </conditionalFormatting>
  <conditionalFormatting sqref="AP26:AR26">
    <cfRule type="expression" dxfId="47" priority="7">
      <formula>ISNUMBER(SEARCH("特注品", AP19))</formula>
    </cfRule>
  </conditionalFormatting>
  <conditionalFormatting sqref="AQ15:AY15">
    <cfRule type="expression" dxfId="44" priority="23">
      <formula>ISNUMBER(SEARCH("要相談", AV13))</formula>
    </cfRule>
  </conditionalFormatting>
  <conditionalFormatting sqref="AS11:AT12">
    <cfRule type="expression" dxfId="43" priority="19">
      <formula>AS11&lt;AV13</formula>
    </cfRule>
  </conditionalFormatting>
  <conditionalFormatting sqref="AT20 AV20:AW20">
    <cfRule type="containsText" dxfId="42" priority="28" operator="containsText" text="特注">
      <formula>NOT(ISERROR(SEARCH("特注",AT20)))</formula>
    </cfRule>
  </conditionalFormatting>
  <conditionalFormatting sqref="AT24">
    <cfRule type="containsText" dxfId="41" priority="24" operator="containsText" text="特注">
      <formula>NOT(ISERROR(SEARCH("特注",AT24)))</formula>
    </cfRule>
  </conditionalFormatting>
  <conditionalFormatting sqref="AT29">
    <cfRule type="expression" dxfId="40" priority="5">
      <formula>AT29="直線両ねじボルトでないため不要です"</formula>
    </cfRule>
  </conditionalFormatting>
  <conditionalFormatting sqref="AV24:AW24">
    <cfRule type="containsText" dxfId="35" priority="26" operator="containsText" text="特注">
      <formula>NOT(ISERROR(SEARCH("特注",AV24)))</formula>
    </cfRule>
  </conditionalFormatting>
  <conditionalFormatting sqref="AX12:AY12">
    <cfRule type="expression" dxfId="32" priority="18">
      <formula>OR(AX12="",AX12=0)</formula>
    </cfRule>
    <cfRule type="expression" dxfId="31" priority="17">
      <formula>AX12&gt;=AV14</formula>
    </cfRule>
  </conditionalFormatting>
  <conditionalFormatting sqref="AZ15:BC15">
    <cfRule type="expression" dxfId="29" priority="29">
      <formula>ISNUMBER(SEARCH("要相談", #REF!))</formula>
    </cfRule>
  </conditionalFormatting>
  <printOptions horizontalCentered="1"/>
  <pageMargins left="0.39370078740157483" right="0.39370078740157483" top="0.35433070866141736" bottom="0.35433070866141736" header="0.31496062992125984" footer="0.31496062992125984"/>
  <pageSetup paperSize="9" fitToWidth="4" pageOrder="overThenDown" orientation="portrait" verticalDpi="0" r:id="rId1"/>
  <colBreaks count="2" manualBreakCount="2">
    <brk id="20" min="3" max="51" man="1"/>
    <brk id="38" min="3" max="51" man="1"/>
  </colBreaks>
  <drawing r:id="rId2"/>
  <extLst>
    <ext xmlns:x14="http://schemas.microsoft.com/office/spreadsheetml/2009/9/main" uri="{78C0D931-6437-407d-A8EE-F0AAD7539E65}">
      <x14:conditionalFormattings>
        <x14:conditionalFormatting xmlns:xm="http://schemas.microsoft.com/office/excel/2006/main">
          <x14:cfRule type="expression" priority="103" id="{FEE158B6-0CD9-470D-BB1A-A2ACE881C9C6}">
            <xm:f>ISNUMBER(SEARCH('リスト(印刷不要)'!$C$6, AB5))</xm:f>
            <x14:dxf>
              <fill>
                <patternFill>
                  <bgColor theme="0"/>
                </patternFill>
              </fill>
            </x14:dxf>
          </x14:cfRule>
          <xm:sqref>W28:W31</xm:sqref>
        </x14:conditionalFormatting>
        <x14:conditionalFormatting xmlns:xm="http://schemas.microsoft.com/office/excel/2006/main">
          <x14:cfRule type="expression" priority="97" id="{C63B0A78-BC3A-447D-8671-ED2CCAE93696}">
            <xm:f>AND(AB5=+'リスト(印刷不要)'!$C$6,X22&gt;0)</xm:f>
            <x14:dxf>
              <font>
                <strike/>
              </font>
            </x14:dxf>
          </x14:cfRule>
          <xm:sqref>X21:Z21</xm:sqref>
        </x14:conditionalFormatting>
        <x14:conditionalFormatting xmlns:xm="http://schemas.microsoft.com/office/excel/2006/main">
          <x14:cfRule type="expression" priority="98" id="{CEA92063-E95C-471B-B75B-538DA7B5936C}">
            <xm:f>AND(AB5=+'リスト(印刷不要)'!$C$6,X22&gt;0)</xm:f>
            <x14:dxf>
              <fill>
                <patternFill>
                  <bgColor rgb="FFFFFF00"/>
                </patternFill>
              </fill>
            </x14:dxf>
          </x14:cfRule>
          <xm:sqref>X22:Z22</xm:sqref>
        </x14:conditionalFormatting>
        <x14:conditionalFormatting xmlns:xm="http://schemas.microsoft.com/office/excel/2006/main">
          <x14:cfRule type="expression" priority="95" id="{4B9DBE00-3DDA-4F5C-82F5-0D8ED556F0C4}">
            <xm:f>AND(AB5=+'リスト(印刷不要)'!$C$6,X26&gt;0)</xm:f>
            <x14:dxf>
              <font>
                <strike/>
              </font>
            </x14:dxf>
          </x14:cfRule>
          <xm:sqref>X25:Z25</xm:sqref>
        </x14:conditionalFormatting>
        <x14:conditionalFormatting xmlns:xm="http://schemas.microsoft.com/office/excel/2006/main">
          <x14:cfRule type="expression" priority="93" id="{2F7388B8-FB2B-4FC9-8AB1-D3EC97EAF62C}">
            <xm:f>AND(AB5=+'リスト(印刷不要)'!$C$6,X26&gt;0)</xm:f>
            <x14:dxf>
              <fill>
                <patternFill>
                  <bgColor rgb="FFFFFF00"/>
                </patternFill>
              </fill>
            </x14:dxf>
          </x14:cfRule>
          <xm:sqref>X26:Z26</xm:sqref>
        </x14:conditionalFormatting>
        <x14:conditionalFormatting xmlns:xm="http://schemas.microsoft.com/office/excel/2006/main">
          <x14:cfRule type="expression" priority="109" id="{1E869C10-CE11-453B-9DEA-647729134C56}">
            <xm:f>ISNUMBER(SEARCH('リスト(印刷不要)'!$C$6, AB5))</xm:f>
            <x14:dxf>
              <font>
                <color theme="1"/>
              </font>
              <fill>
                <patternFill>
                  <bgColor theme="7" tint="0.79998168889431442"/>
                </patternFill>
              </fill>
            </x14:dxf>
          </x14:cfRule>
          <xm:sqref>X29:Z29</xm:sqref>
        </x14:conditionalFormatting>
        <x14:conditionalFormatting xmlns:xm="http://schemas.microsoft.com/office/excel/2006/main">
          <x14:cfRule type="expression" priority="108" id="{F96E88B0-9CB6-4914-B773-BB86A8837EE1}">
            <xm:f>ISNUMBER(SEARCH('リスト(印刷不要)'!$C$7, AB5))</xm:f>
            <x14:dxf>
              <font>
                <b/>
                <i val="0"/>
              </font>
            </x14:dxf>
          </x14:cfRule>
          <x14:cfRule type="expression" priority="107" id="{45FFB866-CA4C-48D8-833A-EB3774F0DD56}">
            <xm:f>ISNUMBER(SEARCH('リスト(印刷不要)'!$C$8, AB5))</xm:f>
            <x14:dxf>
              <font>
                <b/>
                <i val="0"/>
              </font>
            </x14:dxf>
          </x14:cfRule>
          <xm:sqref>AB29</xm:sqref>
        </x14:conditionalFormatting>
        <x14:conditionalFormatting xmlns:xm="http://schemas.microsoft.com/office/excel/2006/main">
          <x14:cfRule type="expression" priority="101" id="{3B045823-A7B5-4F1B-A3B5-B5AB3CED724C}">
            <xm:f>AB5='リスト(印刷不要)'!$C$8</xm:f>
            <x14:dxf>
              <fill>
                <patternFill>
                  <bgColor rgb="FFFFFF00"/>
                </patternFill>
              </fill>
            </x14:dxf>
          </x14:cfRule>
          <x14:cfRule type="expression" priority="100" id="{35D43C37-82ED-45DC-904D-1880801B689A}">
            <xm:f>AB5='リスト(印刷不要)'!$C$7</xm:f>
            <x14:dxf>
              <fill>
                <patternFill>
                  <bgColor rgb="FFFFFF00"/>
                </patternFill>
              </fill>
            </x14:dxf>
          </x14:cfRule>
          <xm:sqref>AB5:AD5</xm:sqref>
        </x14:conditionalFormatting>
        <x14:conditionalFormatting xmlns:xm="http://schemas.microsoft.com/office/excel/2006/main">
          <x14:cfRule type="expression" priority="90" id="{7D262479-5166-420C-AF74-B23A64099D06}">
            <xm:f>ISNUMBER(SEARCH(+'リスト(印刷不要)'!$C$6, AB5))</xm:f>
            <x14:dxf>
              <fill>
                <patternFill>
                  <bgColor theme="2" tint="-9.9948118533890809E-2"/>
                </patternFill>
              </fill>
            </x14:dxf>
          </x14:cfRule>
          <xm:sqref>AF11:AG11</xm:sqref>
        </x14:conditionalFormatting>
        <x14:conditionalFormatting xmlns:xm="http://schemas.microsoft.com/office/excel/2006/main">
          <x14:cfRule type="expression" priority="88" id="{15119353-B220-44AC-B3F8-6F03770AE917}">
            <xm:f>ISNUMBER(SEARCH(+'リスト(印刷不要)'!$C$8, AB5))</xm:f>
            <x14:dxf>
              <fill>
                <patternFill>
                  <bgColor theme="2" tint="-9.9948118533890809E-2"/>
                </patternFill>
              </fill>
            </x14:dxf>
          </x14:cfRule>
          <x14:cfRule type="expression" priority="89" id="{F23BC9D4-58ED-4AA8-AC33-7144310DB300}">
            <xm:f>ISNUMBER(SEARCH(+'リスト(印刷不要)'!$C$7, AB5))</xm:f>
            <x14:dxf>
              <fill>
                <patternFill>
                  <bgColor theme="2" tint="-9.9948118533890809E-2"/>
                </patternFill>
              </fill>
            </x14:dxf>
          </x14:cfRule>
          <xm:sqref>AF12:AG12</xm:sqref>
        </x14:conditionalFormatting>
        <x14:conditionalFormatting xmlns:xm="http://schemas.microsoft.com/office/excel/2006/main">
          <x14:cfRule type="expression" priority="16" id="{E0A9C1CE-6455-4C24-969B-98F1B967D830}">
            <xm:f>ISNUMBER(SEARCH('リスト(印刷不要)'!$C$6, AT5))</xm:f>
            <x14:dxf>
              <fill>
                <patternFill>
                  <bgColor theme="0"/>
                </patternFill>
              </fill>
            </x14:dxf>
          </x14:cfRule>
          <xm:sqref>AO28:AO31</xm:sqref>
        </x14:conditionalFormatting>
        <x14:conditionalFormatting xmlns:xm="http://schemas.microsoft.com/office/excel/2006/main">
          <x14:cfRule type="expression" priority="10" id="{8D6A54B0-F329-452B-906A-15501EAD30A4}">
            <xm:f>AND(AT5=+'リスト(印刷不要)'!$C$6,AP22&gt;0)</xm:f>
            <x14:dxf>
              <font>
                <strike/>
              </font>
            </x14:dxf>
          </x14:cfRule>
          <xm:sqref>AP21:AR21</xm:sqref>
        </x14:conditionalFormatting>
        <x14:conditionalFormatting xmlns:xm="http://schemas.microsoft.com/office/excel/2006/main">
          <x14:cfRule type="expression" priority="11" id="{845DC28A-BA21-48B7-B375-31C4F7A1F719}">
            <xm:f>AND(AT5=+'リスト(印刷不要)'!$C$6,AP22&gt;0)</xm:f>
            <x14:dxf>
              <fill>
                <patternFill>
                  <bgColor rgb="FFFFFF00"/>
                </patternFill>
              </fill>
            </x14:dxf>
          </x14:cfRule>
          <xm:sqref>AP22:AR22</xm:sqref>
        </x14:conditionalFormatting>
        <x14:conditionalFormatting xmlns:xm="http://schemas.microsoft.com/office/excel/2006/main">
          <x14:cfRule type="expression" priority="8" id="{8EFE245A-7D45-4CA1-AD84-496C3C10FC2A}">
            <xm:f>AND(AT5=+'リスト(印刷不要)'!$C$6,AP26&gt;0)</xm:f>
            <x14:dxf>
              <font>
                <strike/>
              </font>
            </x14:dxf>
          </x14:cfRule>
          <xm:sqref>AP25:AR25</xm:sqref>
        </x14:conditionalFormatting>
        <x14:conditionalFormatting xmlns:xm="http://schemas.microsoft.com/office/excel/2006/main">
          <x14:cfRule type="expression" priority="6" id="{802DC500-0C4B-40BB-9E63-92FF0ED89C0B}">
            <xm:f>AND(AT5=+'リスト(印刷不要)'!$C$6,AP26&gt;0)</xm:f>
            <x14:dxf>
              <fill>
                <patternFill>
                  <bgColor rgb="FFFFFF00"/>
                </patternFill>
              </fill>
            </x14:dxf>
          </x14:cfRule>
          <xm:sqref>AP26:AR26</xm:sqref>
        </x14:conditionalFormatting>
        <x14:conditionalFormatting xmlns:xm="http://schemas.microsoft.com/office/excel/2006/main">
          <x14:cfRule type="expression" priority="22" id="{9F1505BC-984D-422A-8DC1-B13D84EF4B73}">
            <xm:f>ISNUMBER(SEARCH('リスト(印刷不要)'!$C$6, AT5))</xm:f>
            <x14:dxf>
              <font>
                <color theme="1"/>
              </font>
              <fill>
                <patternFill>
                  <bgColor theme="7" tint="0.79998168889431442"/>
                </patternFill>
              </fill>
            </x14:dxf>
          </x14:cfRule>
          <xm:sqref>AP29:AR29</xm:sqref>
        </x14:conditionalFormatting>
        <x14:conditionalFormatting xmlns:xm="http://schemas.microsoft.com/office/excel/2006/main">
          <x14:cfRule type="expression" priority="21" id="{D03CFDBF-3E89-4DA2-BE49-6B7044155EB4}">
            <xm:f>ISNUMBER(SEARCH('リスト(印刷不要)'!$C$7, AT5))</xm:f>
            <x14:dxf>
              <font>
                <b/>
                <i val="0"/>
              </font>
            </x14:dxf>
          </x14:cfRule>
          <x14:cfRule type="expression" priority="20" id="{EAF12EE8-AB98-4C91-85D9-C0AB0694B7C0}">
            <xm:f>ISNUMBER(SEARCH('リスト(印刷不要)'!$C$8, AT5))</xm:f>
            <x14:dxf>
              <font>
                <b/>
                <i val="0"/>
              </font>
            </x14:dxf>
          </x14:cfRule>
          <xm:sqref>AT29</xm:sqref>
        </x14:conditionalFormatting>
        <x14:conditionalFormatting xmlns:xm="http://schemas.microsoft.com/office/excel/2006/main">
          <x14:cfRule type="expression" priority="14" id="{B89E3A6E-785C-445B-ADC3-2AF823EF9FA3}">
            <xm:f>AT5='リスト(印刷不要)'!$C$8</xm:f>
            <x14:dxf>
              <fill>
                <patternFill>
                  <bgColor rgb="FFFFFF00"/>
                </patternFill>
              </fill>
            </x14:dxf>
          </x14:cfRule>
          <x14:cfRule type="expression" priority="13" id="{8709D001-93A1-4EBE-A31D-CEB83BBCA86D}">
            <xm:f>AT5='リスト(印刷不要)'!$C$7</xm:f>
            <x14:dxf>
              <fill>
                <patternFill>
                  <bgColor rgb="FFFFFF00"/>
                </patternFill>
              </fill>
            </x14:dxf>
          </x14:cfRule>
          <xm:sqref>AT5:AV5</xm:sqref>
        </x14:conditionalFormatting>
        <x14:conditionalFormatting xmlns:xm="http://schemas.microsoft.com/office/excel/2006/main">
          <x14:cfRule type="expression" priority="3" id="{0E7ABAE7-1F48-4294-9969-807FB7AFC378}">
            <xm:f>ISNUMBER(SEARCH(+'リスト(印刷不要)'!$C$6, AT5))</xm:f>
            <x14:dxf>
              <fill>
                <patternFill>
                  <bgColor theme="2" tint="-9.9948118533890809E-2"/>
                </patternFill>
              </fill>
            </x14:dxf>
          </x14:cfRule>
          <xm:sqref>AX11:AY11</xm:sqref>
        </x14:conditionalFormatting>
        <x14:conditionalFormatting xmlns:xm="http://schemas.microsoft.com/office/excel/2006/main">
          <x14:cfRule type="expression" priority="2" id="{7B74A4BD-CD14-4849-AA92-4AFC03FA6F53}">
            <xm:f>ISNUMBER(SEARCH(+'リスト(印刷不要)'!$C$7, AT5))</xm:f>
            <x14:dxf>
              <fill>
                <patternFill>
                  <bgColor theme="2" tint="-9.9948118533890809E-2"/>
                </patternFill>
              </fill>
            </x14:dxf>
          </x14:cfRule>
          <x14:cfRule type="expression" priority="1" id="{A36B2126-A65F-4138-AEE8-341019CE1C8D}">
            <xm:f>ISNUMBER(SEARCH(+'リスト(印刷不要)'!$C$8, AT5))</xm:f>
            <x14:dxf>
              <fill>
                <patternFill>
                  <bgColor theme="2" tint="-9.9948118533890809E-2"/>
                </patternFill>
              </fill>
            </x14:dxf>
          </x14:cfRule>
          <xm:sqref>AX12:AY12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CF94953F-AEEF-4420-989A-E5B6D3947C98}">
          <x14:formula1>
            <xm:f>'リスト(印刷不要)'!$Q$6:$Q$7</xm:f>
          </x14:formula1>
          <xm:sqref>Y30 AQ30</xm:sqref>
        </x14:dataValidation>
        <x14:dataValidation type="list" allowBlank="1" showInputMessage="1" showErrorMessage="1" xr:uid="{EED31286-67AB-4827-B91A-2520C91FFDF0}">
          <x14:formula1>
            <xm:f>'リスト(印刷不要)'!$I$6:$I$41</xm:f>
          </x14:formula1>
          <xm:sqref>Z10:AA10 AR10:AS10</xm:sqref>
        </x14:dataValidation>
        <x14:dataValidation type="list" allowBlank="1" showInputMessage="1" showErrorMessage="1" xr:uid="{36756D66-12A4-45AA-892C-3ACC4648B613}">
          <x14:formula1>
            <xm:f>'リスト(印刷不要)'!$E$6:$E$10</xm:f>
          </x14:formula1>
          <xm:sqref>AB9 AT9</xm:sqref>
        </x14:dataValidation>
        <x14:dataValidation type="list" allowBlank="1" showInputMessage="1" showErrorMessage="1" xr:uid="{FF0EBFBD-188B-409C-BC0F-F09F3824FAFF}">
          <x14:formula1>
            <xm:f>'リスト(印刷不要)'!$O$6:$O$8</xm:f>
          </x14:formula1>
          <xm:sqref>AB8 AT8</xm:sqref>
        </x14:dataValidation>
        <x14:dataValidation type="list" allowBlank="1" showInputMessage="1" showErrorMessage="1" xr:uid="{214169DF-C418-4EAF-86BD-2104F98AF5CD}">
          <x14:formula1>
            <xm:f>'リスト(印刷不要)'!$C$6:$C$11</xm:f>
          </x14:formula1>
          <xm:sqref>AB5 AT5</xm:sqref>
        </x14:dataValidation>
        <x14:dataValidation type="list" allowBlank="1" showInputMessage="1" showErrorMessage="1" xr:uid="{3EF13FC5-8AEA-46C6-82FB-DF8D26200BA1}">
          <x14:formula1>
            <xm:f>'リスト(印刷不要)'!$D$6:$D$10</xm:f>
          </x14:formula1>
          <xm:sqref>AB7 AT7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C50E-F5BB-4A20-91E7-12AC17D29E90}">
  <dimension ref="C1:AL52"/>
  <sheetViews>
    <sheetView view="pageBreakPreview" zoomScaleNormal="100" zoomScaleSheetLayoutView="100" workbookViewId="0">
      <selection activeCell="D4" sqref="D4"/>
    </sheetView>
  </sheetViews>
  <sheetFormatPr defaultColWidth="4.625" defaultRowHeight="16.5" x14ac:dyDescent="0.4"/>
  <cols>
    <col min="1" max="20" width="4.625" style="1"/>
    <col min="21" max="21" width="5" style="3" customWidth="1"/>
    <col min="22" max="22" width="4.625" style="3"/>
    <col min="23" max="23" width="3.625" style="3" customWidth="1"/>
    <col min="24" max="27" width="4.625" style="3"/>
    <col min="28" max="28" width="4.5" style="3" customWidth="1"/>
    <col min="29" max="37" width="4.625" style="3"/>
    <col min="38" max="38" width="5" style="3" customWidth="1"/>
    <col min="39" max="16384" width="4.625" style="1"/>
  </cols>
  <sheetData>
    <row r="1" spans="3:37" ht="18" x14ac:dyDescent="0.4">
      <c r="U1" s="2" t="s">
        <v>127</v>
      </c>
    </row>
    <row r="2" spans="3:37" ht="18" x14ac:dyDescent="0.4">
      <c r="U2" s="2" t="s">
        <v>126</v>
      </c>
    </row>
    <row r="3" spans="3:37" ht="18" x14ac:dyDescent="0.4">
      <c r="U3" s="2" t="s">
        <v>128</v>
      </c>
    </row>
    <row r="4" spans="3:37" ht="15.75" customHeight="1" x14ac:dyDescent="0.4">
      <c r="C4" s="34" t="s">
        <v>24</v>
      </c>
      <c r="D4" s="31"/>
      <c r="E4" s="31"/>
      <c r="F4" s="31"/>
      <c r="G4" s="31"/>
      <c r="H4" s="31"/>
      <c r="I4" s="31"/>
      <c r="J4" s="31"/>
      <c r="K4" s="31"/>
      <c r="L4" s="31"/>
      <c r="M4" s="31"/>
      <c r="N4" s="31"/>
      <c r="O4" s="31"/>
      <c r="P4" s="31"/>
      <c r="Q4" s="31"/>
      <c r="R4" s="31"/>
      <c r="S4" s="31"/>
      <c r="T4" s="31"/>
      <c r="V4" s="4" t="s">
        <v>24</v>
      </c>
      <c r="X4" s="122" t="s">
        <v>122</v>
      </c>
      <c r="Y4" s="122"/>
      <c r="Z4" s="122"/>
      <c r="AA4" s="123" t="s">
        <v>121</v>
      </c>
      <c r="AB4" s="123"/>
      <c r="AC4" s="123"/>
      <c r="AD4" s="124" t="s">
        <v>141</v>
      </c>
      <c r="AE4" s="124"/>
      <c r="AF4" s="124"/>
      <c r="AG4" s="124"/>
      <c r="AK4" s="5" t="s">
        <v>52</v>
      </c>
    </row>
    <row r="5" spans="3:37" ht="15.75" customHeight="1" x14ac:dyDescent="0.4">
      <c r="C5" s="137" t="s">
        <v>85</v>
      </c>
      <c r="D5" s="137"/>
      <c r="E5" s="137"/>
      <c r="F5" s="137"/>
      <c r="G5" s="137"/>
      <c r="H5" s="137"/>
      <c r="I5" s="137"/>
      <c r="J5" s="137"/>
      <c r="K5" s="137"/>
      <c r="L5" s="137"/>
      <c r="M5" s="137"/>
      <c r="N5" s="63"/>
      <c r="O5" s="63"/>
      <c r="P5" s="63"/>
      <c r="Q5" s="63"/>
      <c r="R5" s="31"/>
      <c r="S5" s="31"/>
      <c r="T5" s="31"/>
      <c r="V5" s="7" t="s">
        <v>29</v>
      </c>
      <c r="W5" s="190" t="s">
        <v>30</v>
      </c>
      <c r="X5" s="92" t="s">
        <v>44</v>
      </c>
      <c r="Y5" s="92"/>
      <c r="Z5" s="92"/>
      <c r="AA5" s="92"/>
      <c r="AB5" s="125" t="s">
        <v>55</v>
      </c>
      <c r="AC5" s="125"/>
      <c r="AD5" s="125"/>
      <c r="AE5" s="52" t="s">
        <v>123</v>
      </c>
      <c r="AF5" s="53"/>
      <c r="AG5" s="53"/>
      <c r="AH5" s="53"/>
      <c r="AI5" s="53"/>
      <c r="AJ5" s="53"/>
      <c r="AK5" s="54"/>
    </row>
    <row r="6" spans="3:37" ht="15.75" customHeight="1" x14ac:dyDescent="0.4">
      <c r="C6" s="137"/>
      <c r="D6" s="137"/>
      <c r="E6" s="137"/>
      <c r="F6" s="137"/>
      <c r="G6" s="137"/>
      <c r="H6" s="137"/>
      <c r="I6" s="137"/>
      <c r="J6" s="137"/>
      <c r="K6" s="137"/>
      <c r="L6" s="137"/>
      <c r="M6" s="137"/>
      <c r="N6" s="180" t="s">
        <v>25</v>
      </c>
      <c r="O6" s="180"/>
      <c r="P6" s="180"/>
      <c r="Q6" s="180"/>
      <c r="R6" s="180"/>
      <c r="S6" s="64"/>
      <c r="T6" s="65"/>
      <c r="V6" s="126">
        <v>1</v>
      </c>
      <c r="W6" s="190"/>
      <c r="X6" s="127" t="s">
        <v>69</v>
      </c>
      <c r="Y6" s="127"/>
      <c r="Z6" s="127"/>
      <c r="AA6" s="127"/>
      <c r="AB6" s="128">
        <v>10</v>
      </c>
      <c r="AC6" s="128"/>
      <c r="AD6" s="128"/>
      <c r="AE6" s="48"/>
      <c r="AF6" s="49" t="s">
        <v>125</v>
      </c>
      <c r="AG6" s="50"/>
      <c r="AH6" s="50"/>
      <c r="AI6" s="50"/>
      <c r="AJ6" s="50"/>
      <c r="AK6" s="51"/>
    </row>
    <row r="7" spans="3:37" ht="15.75" customHeight="1" x14ac:dyDescent="0.4">
      <c r="C7" s="66" t="s">
        <v>28</v>
      </c>
      <c r="D7" s="31"/>
      <c r="E7" s="31"/>
      <c r="F7" s="31"/>
      <c r="G7" s="31"/>
      <c r="H7" s="31"/>
      <c r="I7" s="31"/>
      <c r="J7" s="31"/>
      <c r="K7" s="31"/>
      <c r="L7" s="31"/>
      <c r="M7" s="31"/>
      <c r="N7" s="193" t="s">
        <v>26</v>
      </c>
      <c r="O7" s="193"/>
      <c r="P7" s="193"/>
      <c r="Q7" s="193"/>
      <c r="R7" s="193"/>
      <c r="S7" s="67"/>
      <c r="T7" s="31"/>
      <c r="V7" s="126"/>
      <c r="W7" s="190"/>
      <c r="X7" s="129" t="s">
        <v>34</v>
      </c>
      <c r="Y7" s="101"/>
      <c r="Z7" s="101"/>
      <c r="AA7" s="101"/>
      <c r="AB7" s="98" t="s">
        <v>84</v>
      </c>
      <c r="AC7" s="98"/>
      <c r="AD7" s="98"/>
      <c r="AE7" s="45"/>
      <c r="AF7" s="46" t="s">
        <v>124</v>
      </c>
      <c r="AG7" s="46"/>
      <c r="AH7" s="46"/>
      <c r="AI7" s="46"/>
      <c r="AJ7" s="46"/>
      <c r="AK7" s="47"/>
    </row>
    <row r="8" spans="3:37" ht="15.75" customHeight="1" x14ac:dyDescent="0.4">
      <c r="C8" s="31"/>
      <c r="D8" s="31"/>
      <c r="E8" s="31"/>
      <c r="F8" s="31"/>
      <c r="G8" s="31"/>
      <c r="H8" s="31"/>
      <c r="I8" s="31"/>
      <c r="J8" s="31"/>
      <c r="K8" s="31"/>
      <c r="L8" s="31"/>
      <c r="M8" s="31"/>
      <c r="N8" s="191" t="s">
        <v>27</v>
      </c>
      <c r="O8" s="191"/>
      <c r="P8" s="191"/>
      <c r="Q8" s="191"/>
      <c r="R8" s="191"/>
      <c r="S8" s="68"/>
      <c r="T8" s="31"/>
      <c r="V8" s="126"/>
      <c r="W8" s="190"/>
      <c r="X8" s="129" t="s">
        <v>57</v>
      </c>
      <c r="Y8" s="101"/>
      <c r="Z8" s="101"/>
      <c r="AA8" s="101"/>
      <c r="AB8" s="98" t="s">
        <v>67</v>
      </c>
      <c r="AC8" s="98"/>
      <c r="AD8" s="130"/>
      <c r="AE8" s="42" t="s">
        <v>120</v>
      </c>
      <c r="AF8" s="42"/>
      <c r="AG8" s="42"/>
      <c r="AH8" s="42"/>
      <c r="AI8" s="42"/>
      <c r="AJ8" s="42"/>
      <c r="AK8" s="44"/>
    </row>
    <row r="9" spans="3:37" ht="15.75" customHeight="1" x14ac:dyDescent="0.4">
      <c r="C9" s="31"/>
      <c r="D9" s="31"/>
      <c r="E9" s="31"/>
      <c r="F9" s="31"/>
      <c r="G9" s="31"/>
      <c r="H9" s="31"/>
      <c r="I9" s="31"/>
      <c r="J9" s="31"/>
      <c r="K9" s="31"/>
      <c r="L9" s="31"/>
      <c r="M9" s="31"/>
      <c r="N9" s="192"/>
      <c r="O9" s="192"/>
      <c r="P9" s="192"/>
      <c r="Q9" s="192"/>
      <c r="R9" s="192"/>
      <c r="S9" s="68"/>
      <c r="T9" s="31"/>
      <c r="V9" s="126"/>
      <c r="W9" s="190"/>
      <c r="X9" s="129" t="s">
        <v>43</v>
      </c>
      <c r="Y9" s="101"/>
      <c r="Z9" s="101"/>
      <c r="AA9" s="101"/>
      <c r="AB9" s="131" t="s">
        <v>47</v>
      </c>
      <c r="AC9" s="131"/>
      <c r="AD9" s="131"/>
      <c r="AE9" s="43"/>
      <c r="AF9" s="36"/>
      <c r="AG9" s="36"/>
      <c r="AH9" s="36"/>
      <c r="AI9" s="36"/>
      <c r="AJ9" s="36"/>
      <c r="AK9" s="41"/>
    </row>
    <row r="10" spans="3:37" ht="15.75" customHeight="1" x14ac:dyDescent="0.4">
      <c r="C10" s="175" t="s">
        <v>0</v>
      </c>
      <c r="D10" s="176"/>
      <c r="E10" s="69" t="s">
        <v>1</v>
      </c>
      <c r="F10" s="194"/>
      <c r="G10" s="194"/>
      <c r="H10" s="69" t="s">
        <v>2</v>
      </c>
      <c r="I10" s="194"/>
      <c r="J10" s="194"/>
      <c r="K10" s="69" t="s">
        <v>3</v>
      </c>
      <c r="L10" s="194"/>
      <c r="M10" s="194"/>
      <c r="N10" s="70" t="s">
        <v>4</v>
      </c>
      <c r="O10" s="138" t="s">
        <v>23</v>
      </c>
      <c r="P10" s="181"/>
      <c r="Q10" s="181"/>
      <c r="R10" s="181"/>
      <c r="S10" s="182"/>
      <c r="T10" s="183"/>
      <c r="V10" s="126"/>
      <c r="W10" s="190"/>
      <c r="X10" s="214" t="s">
        <v>42</v>
      </c>
      <c r="Y10" s="214"/>
      <c r="Z10" s="132">
        <v>27</v>
      </c>
      <c r="AA10" s="132"/>
      <c r="AB10" s="100" t="s">
        <v>58</v>
      </c>
      <c r="AC10" s="101"/>
      <c r="AD10" s="99">
        <f>IF(AB8='リスト(印刷不要)'!$O$6,IFERROR(VLOOKUP(Z10,'リスト(印刷不要)'!$I$6:$L$18,2,FALSE),"要相談"),IFERROR(VLOOKUP(Z10,'リスト(印刷不要)'!$I$21:$L$41,2,FALSE),"要相談"))</f>
        <v>24.85</v>
      </c>
      <c r="AE10" s="99"/>
      <c r="AF10" s="43"/>
      <c r="AG10" s="36" t="s">
        <v>137</v>
      </c>
      <c r="AH10" s="36"/>
      <c r="AI10" s="36"/>
      <c r="AJ10" s="42"/>
      <c r="AK10" s="41"/>
    </row>
    <row r="11" spans="3:37" ht="15.75" customHeight="1" x14ac:dyDescent="0.4">
      <c r="C11" s="175" t="s">
        <v>5</v>
      </c>
      <c r="D11" s="176"/>
      <c r="E11" s="69" t="s">
        <v>1</v>
      </c>
      <c r="F11" s="194"/>
      <c r="G11" s="194"/>
      <c r="H11" s="69" t="s">
        <v>2</v>
      </c>
      <c r="I11" s="194"/>
      <c r="J11" s="194"/>
      <c r="K11" s="69" t="s">
        <v>3</v>
      </c>
      <c r="L11" s="194"/>
      <c r="M11" s="194"/>
      <c r="N11" s="71" t="s">
        <v>4</v>
      </c>
      <c r="O11" s="140"/>
      <c r="P11" s="184"/>
      <c r="Q11" s="184"/>
      <c r="R11" s="184"/>
      <c r="S11" s="185"/>
      <c r="T11" s="186"/>
      <c r="V11" s="126"/>
      <c r="W11" s="190"/>
      <c r="X11" s="214" t="s">
        <v>70</v>
      </c>
      <c r="Y11" s="214"/>
      <c r="Z11" s="214"/>
      <c r="AA11" s="114">
        <v>675</v>
      </c>
      <c r="AB11" s="114"/>
      <c r="AC11" s="215" t="s">
        <v>71</v>
      </c>
      <c r="AD11" s="215"/>
      <c r="AE11" s="215"/>
      <c r="AF11" s="114"/>
      <c r="AG11" s="114"/>
      <c r="AH11" s="19" t="s">
        <v>130</v>
      </c>
      <c r="AI11" s="14"/>
      <c r="AJ11" s="13"/>
      <c r="AK11" s="15"/>
    </row>
    <row r="12" spans="3:37" ht="15.75" customHeight="1" x14ac:dyDescent="0.4">
      <c r="C12" s="138" t="s">
        <v>6</v>
      </c>
      <c r="D12" s="139"/>
      <c r="E12" s="72" t="s">
        <v>7</v>
      </c>
      <c r="F12" s="195"/>
      <c r="G12" s="195"/>
      <c r="H12" s="195"/>
      <c r="I12" s="195"/>
      <c r="J12" s="195"/>
      <c r="K12" s="195"/>
      <c r="L12" s="195"/>
      <c r="M12" s="195"/>
      <c r="N12" s="195"/>
      <c r="O12" s="195"/>
      <c r="P12" s="195"/>
      <c r="Q12" s="195"/>
      <c r="R12" s="195"/>
      <c r="S12" s="196"/>
      <c r="T12" s="197"/>
      <c r="V12" s="126"/>
      <c r="W12" s="190"/>
      <c r="X12" s="214" t="s">
        <v>72</v>
      </c>
      <c r="Y12" s="214"/>
      <c r="Z12" s="214"/>
      <c r="AA12" s="114">
        <v>85</v>
      </c>
      <c r="AB12" s="114"/>
      <c r="AC12" s="214" t="s">
        <v>73</v>
      </c>
      <c r="AD12" s="214"/>
      <c r="AE12" s="214"/>
      <c r="AF12" s="115"/>
      <c r="AG12" s="115"/>
      <c r="AH12" s="19" t="s">
        <v>129</v>
      </c>
      <c r="AI12" s="14"/>
      <c r="AJ12" s="13"/>
      <c r="AK12" s="15"/>
    </row>
    <row r="13" spans="3:37" ht="15.75" customHeight="1" x14ac:dyDescent="0.4">
      <c r="C13" s="140"/>
      <c r="D13" s="141"/>
      <c r="E13" s="198"/>
      <c r="F13" s="198"/>
      <c r="G13" s="198"/>
      <c r="H13" s="198"/>
      <c r="I13" s="198"/>
      <c r="J13" s="198"/>
      <c r="K13" s="198"/>
      <c r="L13" s="198"/>
      <c r="M13" s="198"/>
      <c r="N13" s="198"/>
      <c r="O13" s="198"/>
      <c r="P13" s="198"/>
      <c r="Q13" s="198"/>
      <c r="R13" s="198"/>
      <c r="S13" s="199"/>
      <c r="T13" s="200"/>
      <c r="V13" s="126"/>
      <c r="W13" s="190"/>
      <c r="X13" s="116" t="s">
        <v>101</v>
      </c>
      <c r="Y13" s="118" t="str">
        <f>"※"&amp;IF(AB8='リスト(印刷不要)'!$O$6,"ABR最小ボルト長さ L","ABM最小ボルト長さ L")</f>
        <v>※ABR最小ボルト長さ L</v>
      </c>
      <c r="Z13" s="119"/>
      <c r="AA13" s="119"/>
      <c r="AB13" s="119"/>
      <c r="AC13" s="119"/>
      <c r="AD13" s="101">
        <f>IF(AB8='リスト(印刷不要)'!$O$6,IFERROR(VLOOKUP(Z10,'リスト(印刷不要)'!$I$6:$N$18,5,FALSE),"要相談"),IFERROR(VLOOKUP(Z10,'リスト(印刷不要)'!$I$21:$N$41,5,FALSE),"要相談"))</f>
        <v>675</v>
      </c>
      <c r="AE13" s="120"/>
      <c r="AF13" s="39"/>
      <c r="AG13" s="39" t="s">
        <v>131</v>
      </c>
      <c r="AH13" s="39"/>
      <c r="AI13" s="40"/>
      <c r="AJ13" s="39"/>
      <c r="AK13" s="41"/>
    </row>
    <row r="14" spans="3:37" ht="15.75" customHeight="1" x14ac:dyDescent="0.4">
      <c r="C14" s="138" t="s">
        <v>8</v>
      </c>
      <c r="D14" s="139"/>
      <c r="E14" s="61" t="s">
        <v>9</v>
      </c>
      <c r="F14" s="204"/>
      <c r="G14" s="204"/>
      <c r="H14" s="204"/>
      <c r="I14" s="204"/>
      <c r="J14" s="204"/>
      <c r="K14" s="204"/>
      <c r="L14" s="204"/>
      <c r="M14" s="204"/>
      <c r="N14" s="204"/>
      <c r="O14" s="204"/>
      <c r="P14" s="204"/>
      <c r="Q14" s="204"/>
      <c r="R14" s="204"/>
      <c r="S14" s="205"/>
      <c r="T14" s="206"/>
      <c r="V14" s="126"/>
      <c r="W14" s="190"/>
      <c r="X14" s="116"/>
      <c r="Y14" s="118" t="str">
        <f>"※"&amp;IF(AB8='リスト(印刷不要)'!$O$6,"ABR最小ねじ部長さ b1・b2","ABM最小ねじ部長さ b1・b2")</f>
        <v>※ABR最小ねじ部長さ b1・b2</v>
      </c>
      <c r="Z14" s="119"/>
      <c r="AA14" s="119"/>
      <c r="AB14" s="119"/>
      <c r="AC14" s="119"/>
      <c r="AD14" s="101">
        <f>IF(AB8='リスト(印刷不要)'!$O$6,IFERROR(VLOOKUP(Z10,'リスト(印刷不要)'!$I$6:$N$18,6,FALSE),"要相談"),IFERROR(VLOOKUP(Z10,'リスト(印刷不要)'!$I$21:$N$41,6,FALSE),"要相談"))</f>
        <v>81</v>
      </c>
      <c r="AE14" s="120"/>
      <c r="AF14" s="36"/>
      <c r="AG14" s="36"/>
      <c r="AH14" s="39"/>
      <c r="AI14" s="39"/>
      <c r="AJ14" s="39"/>
      <c r="AK14" s="41"/>
    </row>
    <row r="15" spans="3:37" ht="15.75" customHeight="1" x14ac:dyDescent="0.4">
      <c r="C15" s="163"/>
      <c r="D15" s="164"/>
      <c r="E15" s="73" t="s">
        <v>7</v>
      </c>
      <c r="F15" s="201"/>
      <c r="G15" s="201"/>
      <c r="H15" s="201"/>
      <c r="I15" s="201"/>
      <c r="J15" s="201"/>
      <c r="K15" s="201"/>
      <c r="L15" s="201"/>
      <c r="M15" s="201"/>
      <c r="N15" s="201"/>
      <c r="O15" s="201"/>
      <c r="P15" s="201"/>
      <c r="Q15" s="201"/>
      <c r="R15" s="201"/>
      <c r="S15" s="202"/>
      <c r="T15" s="203"/>
      <c r="V15" s="126"/>
      <c r="W15" s="190"/>
      <c r="X15" s="117"/>
      <c r="Y15" s="118" t="str">
        <f>+IF(AD13="要相談","JIS B 1220:2015規格外の径なので製造可否をBXカネシン担当者とご相談ください","※JIS B 1220:2015に適合させる場合は最小長さ以上としてください")</f>
        <v>※JIS B 1220:2015に適合させる場合は最小長さ以上としてください</v>
      </c>
      <c r="Z15" s="119"/>
      <c r="AA15" s="119"/>
      <c r="AB15" s="119"/>
      <c r="AC15" s="119"/>
      <c r="AD15" s="119"/>
      <c r="AE15" s="119"/>
      <c r="AF15" s="119"/>
      <c r="AG15" s="119"/>
      <c r="AH15" s="119"/>
      <c r="AI15" s="119"/>
      <c r="AJ15" s="119"/>
      <c r="AK15" s="121"/>
    </row>
    <row r="16" spans="3:37" ht="15.75" customHeight="1" x14ac:dyDescent="0.4">
      <c r="C16" s="140"/>
      <c r="D16" s="141"/>
      <c r="E16" s="187"/>
      <c r="F16" s="187"/>
      <c r="G16" s="187"/>
      <c r="H16" s="187"/>
      <c r="I16" s="187"/>
      <c r="J16" s="187"/>
      <c r="K16" s="187"/>
      <c r="L16" s="187"/>
      <c r="M16" s="187"/>
      <c r="N16" s="187"/>
      <c r="O16" s="187"/>
      <c r="P16" s="187"/>
      <c r="Q16" s="187"/>
      <c r="R16" s="187"/>
      <c r="S16" s="188"/>
      <c r="T16" s="189"/>
      <c r="V16" s="126"/>
      <c r="W16" s="190"/>
      <c r="X16" s="214" t="s">
        <v>100</v>
      </c>
      <c r="Y16" s="214"/>
      <c r="Z16" s="214"/>
      <c r="AA16" s="214"/>
      <c r="AB16" s="214"/>
      <c r="AC16" s="214"/>
      <c r="AD16" s="216" t="s">
        <v>74</v>
      </c>
      <c r="AE16" s="215"/>
      <c r="AF16" s="102"/>
      <c r="AG16" s="102"/>
      <c r="AH16" s="14" t="s">
        <v>106</v>
      </c>
      <c r="AI16" s="14"/>
      <c r="AJ16" s="14"/>
      <c r="AK16" s="23"/>
    </row>
    <row r="17" spans="3:38" ht="15.75" customHeight="1" x14ac:dyDescent="0.4">
      <c r="C17" s="138" t="s">
        <v>15</v>
      </c>
      <c r="D17" s="139"/>
      <c r="E17" s="74" t="s">
        <v>7</v>
      </c>
      <c r="F17" s="195"/>
      <c r="G17" s="195"/>
      <c r="H17" s="195"/>
      <c r="I17" s="195"/>
      <c r="J17" s="195"/>
      <c r="K17" s="195"/>
      <c r="L17" s="195"/>
      <c r="M17" s="75" t="s">
        <v>10</v>
      </c>
      <c r="N17" s="204"/>
      <c r="O17" s="204"/>
      <c r="P17" s="204"/>
      <c r="Q17" s="204"/>
      <c r="R17" s="204"/>
      <c r="S17" s="205"/>
      <c r="T17" s="206"/>
      <c r="V17" s="126"/>
      <c r="W17" s="190"/>
      <c r="X17" s="103" t="s">
        <v>102</v>
      </c>
      <c r="Y17" s="104"/>
      <c r="Z17" s="104"/>
      <c r="AA17" s="104"/>
      <c r="AB17" s="107" t="str">
        <f>IF(X19="特注品","JIS B 1220:2015規格外のためナット、座金、定着板の数量等をご指定ください。","JIS B 1220:2015規格になるためナットと座金はABR(ABM)のセット構成品に含まれます。定着板をご指定ください。")</f>
        <v>JIS B 1220:2015規格外のためナット、座金、定着板の数量等をご指定ください。</v>
      </c>
      <c r="AC17" s="108"/>
      <c r="AD17" s="108"/>
      <c r="AE17" s="108"/>
      <c r="AF17" s="108"/>
      <c r="AG17" s="108"/>
      <c r="AH17" s="108"/>
      <c r="AI17" s="108"/>
      <c r="AJ17" s="108"/>
      <c r="AK17" s="109"/>
      <c r="AL17" s="26"/>
    </row>
    <row r="18" spans="3:38" ht="15.75" customHeight="1" x14ac:dyDescent="0.4">
      <c r="C18" s="140"/>
      <c r="D18" s="141"/>
      <c r="E18" s="187"/>
      <c r="F18" s="187"/>
      <c r="G18" s="187"/>
      <c r="H18" s="187"/>
      <c r="I18" s="187"/>
      <c r="J18" s="187"/>
      <c r="K18" s="187"/>
      <c r="L18" s="187"/>
      <c r="M18" s="76" t="s">
        <v>11</v>
      </c>
      <c r="N18" s="187"/>
      <c r="O18" s="187"/>
      <c r="P18" s="187"/>
      <c r="Q18" s="187"/>
      <c r="R18" s="187"/>
      <c r="S18" s="188"/>
      <c r="T18" s="189"/>
      <c r="V18" s="126"/>
      <c r="W18" s="190"/>
      <c r="X18" s="105"/>
      <c r="Y18" s="106"/>
      <c r="Z18" s="106"/>
      <c r="AA18" s="106"/>
      <c r="AB18" s="107"/>
      <c r="AC18" s="108"/>
      <c r="AD18" s="108"/>
      <c r="AE18" s="108"/>
      <c r="AF18" s="108"/>
      <c r="AG18" s="108"/>
      <c r="AH18" s="108"/>
      <c r="AI18" s="108"/>
      <c r="AJ18" s="108"/>
      <c r="AK18" s="109"/>
      <c r="AL18" s="26"/>
    </row>
    <row r="19" spans="3:38" ht="15.75" customHeight="1" x14ac:dyDescent="0.4">
      <c r="C19" s="138" t="s">
        <v>12</v>
      </c>
      <c r="D19" s="139"/>
      <c r="E19" s="139" t="s">
        <v>13</v>
      </c>
      <c r="F19" s="139"/>
      <c r="G19" s="204"/>
      <c r="H19" s="204"/>
      <c r="I19" s="204"/>
      <c r="J19" s="204"/>
      <c r="K19" s="204"/>
      <c r="L19" s="204"/>
      <c r="M19" s="204"/>
      <c r="N19" s="204"/>
      <c r="O19" s="204"/>
      <c r="P19" s="204"/>
      <c r="Q19" s="204"/>
      <c r="R19" s="204"/>
      <c r="S19" s="205"/>
      <c r="T19" s="206"/>
      <c r="V19" s="126"/>
      <c r="W19" s="190"/>
      <c r="X19" s="217" t="str">
        <f>+IF(AB5='リスト(印刷不要)'!$C$6,IF(OR(AF12="",AF12=0,AF12&gt;=AD14),IF(AND(AA11&gt;=AD13,AA12&gt;=AD14,OR(X22="",X22=0),OR(X26="",X26=0)),IF(AB8='リスト(印刷不要)'!$O$6,"ABR JIS規格長さ","ABM JIS規格長さ"),"特注品"),"特注品"),"特注品")</f>
        <v>特注品</v>
      </c>
      <c r="Y19" s="217"/>
      <c r="Z19" s="217"/>
      <c r="AA19" s="217"/>
      <c r="AB19" s="110"/>
      <c r="AC19" s="111"/>
      <c r="AD19" s="111"/>
      <c r="AE19" s="111"/>
      <c r="AF19" s="111"/>
      <c r="AG19" s="111"/>
      <c r="AH19" s="111"/>
      <c r="AI19" s="111"/>
      <c r="AJ19" s="111"/>
      <c r="AK19" s="112"/>
    </row>
    <row r="20" spans="3:38" ht="15.75" customHeight="1" x14ac:dyDescent="0.4">
      <c r="C20" s="163"/>
      <c r="D20" s="164"/>
      <c r="E20" s="164" t="s">
        <v>14</v>
      </c>
      <c r="F20" s="164"/>
      <c r="G20" s="207"/>
      <c r="H20" s="207"/>
      <c r="I20" s="207"/>
      <c r="J20" s="207"/>
      <c r="K20" s="207"/>
      <c r="L20" s="207"/>
      <c r="M20" s="207"/>
      <c r="N20" s="207"/>
      <c r="O20" s="207"/>
      <c r="P20" s="207"/>
      <c r="Q20" s="207"/>
      <c r="R20" s="207"/>
      <c r="S20" s="208"/>
      <c r="T20" s="209"/>
      <c r="V20" s="126"/>
      <c r="W20" s="190" t="s">
        <v>31</v>
      </c>
      <c r="X20" s="91" t="s">
        <v>110</v>
      </c>
      <c r="Y20" s="92"/>
      <c r="Z20" s="92"/>
      <c r="AA20" s="92"/>
      <c r="AB20" s="57" t="str">
        <f>+IF(X19="特注品","ナットの個数を入力してください","JIS B 1220:2015によるセット品のためナット個数の入力不要です")</f>
        <v>ナットの個数を入力してください</v>
      </c>
      <c r="AC20" s="57"/>
      <c r="AD20" s="60"/>
      <c r="AE20" s="60"/>
      <c r="AF20" s="57"/>
      <c r="AG20" s="57"/>
      <c r="AH20" s="57"/>
      <c r="AI20" s="57"/>
      <c r="AJ20" s="57"/>
      <c r="AK20" s="58"/>
    </row>
    <row r="21" spans="3:38" ht="15.75" customHeight="1" x14ac:dyDescent="0.4">
      <c r="C21" s="163"/>
      <c r="D21" s="164"/>
      <c r="E21" s="164" t="s">
        <v>15</v>
      </c>
      <c r="F21" s="164"/>
      <c r="G21" s="207"/>
      <c r="H21" s="207"/>
      <c r="I21" s="207"/>
      <c r="J21" s="207"/>
      <c r="K21" s="207"/>
      <c r="L21" s="207"/>
      <c r="M21" s="77" t="s">
        <v>10</v>
      </c>
      <c r="N21" s="207"/>
      <c r="O21" s="207"/>
      <c r="P21" s="207"/>
      <c r="Q21" s="207"/>
      <c r="R21" s="207"/>
      <c r="S21" s="208"/>
      <c r="T21" s="209"/>
      <c r="V21" s="126"/>
      <c r="W21" s="190"/>
      <c r="X21" s="93">
        <f>+IF(AB5='リスト(印刷不要)'!$C$6,AB6*4,"下欄入力")</f>
        <v>40</v>
      </c>
      <c r="Y21" s="93"/>
      <c r="Z21" s="93"/>
      <c r="AA21" s="59" t="s">
        <v>112</v>
      </c>
      <c r="AB21" s="42" t="s">
        <v>132</v>
      </c>
      <c r="AC21" s="42"/>
      <c r="AD21" s="42"/>
      <c r="AE21" s="42"/>
      <c r="AF21" s="42"/>
      <c r="AG21" s="42"/>
      <c r="AH21" s="42"/>
      <c r="AI21" s="42"/>
      <c r="AJ21" s="42"/>
      <c r="AK21" s="41"/>
    </row>
    <row r="22" spans="3:38" ht="15.75" customHeight="1" x14ac:dyDescent="0.4">
      <c r="C22" s="163"/>
      <c r="D22" s="164"/>
      <c r="E22" s="164" t="s">
        <v>8</v>
      </c>
      <c r="F22" s="164"/>
      <c r="G22" s="62" t="s">
        <v>9</v>
      </c>
      <c r="H22" s="207"/>
      <c r="I22" s="207"/>
      <c r="J22" s="207"/>
      <c r="K22" s="207"/>
      <c r="L22" s="207"/>
      <c r="M22" s="207"/>
      <c r="N22" s="207"/>
      <c r="O22" s="207"/>
      <c r="P22" s="207"/>
      <c r="Q22" s="207"/>
      <c r="R22" s="207"/>
      <c r="S22" s="208"/>
      <c r="T22" s="209"/>
      <c r="V22" s="126"/>
      <c r="W22" s="190"/>
      <c r="X22" s="94">
        <f>+AB6*3</f>
        <v>30</v>
      </c>
      <c r="Y22" s="94"/>
      <c r="Z22" s="94"/>
      <c r="AA22" s="59" t="s">
        <v>112</v>
      </c>
      <c r="AB22" s="42" t="s">
        <v>140</v>
      </c>
      <c r="AC22" s="42"/>
      <c r="AD22" s="42"/>
      <c r="AE22" s="42"/>
      <c r="AF22" s="42"/>
      <c r="AG22" s="42"/>
      <c r="AH22" s="42"/>
      <c r="AI22" s="42"/>
      <c r="AJ22" s="42"/>
      <c r="AK22" s="41"/>
    </row>
    <row r="23" spans="3:38" ht="15.75" customHeight="1" x14ac:dyDescent="0.4">
      <c r="C23" s="163"/>
      <c r="D23" s="164"/>
      <c r="E23" s="164"/>
      <c r="F23" s="164"/>
      <c r="G23" s="73" t="s">
        <v>7</v>
      </c>
      <c r="H23" s="201"/>
      <c r="I23" s="201"/>
      <c r="J23" s="201"/>
      <c r="K23" s="201"/>
      <c r="L23" s="201"/>
      <c r="M23" s="201"/>
      <c r="N23" s="201"/>
      <c r="O23" s="201"/>
      <c r="P23" s="201"/>
      <c r="Q23" s="201"/>
      <c r="R23" s="201"/>
      <c r="S23" s="202"/>
      <c r="T23" s="203"/>
      <c r="V23" s="126"/>
      <c r="W23" s="190"/>
      <c r="X23" s="95" t="s">
        <v>117</v>
      </c>
      <c r="Y23" s="95"/>
      <c r="Z23" s="95"/>
      <c r="AA23" s="95"/>
      <c r="AB23" s="95" t="s">
        <v>105</v>
      </c>
      <c r="AC23" s="95"/>
      <c r="AD23" s="55">
        <f>+VLOOKUP(Z10,'リスト(印刷不要)'!$R$6:$U$30,2,FALSE)</f>
        <v>22</v>
      </c>
      <c r="AE23" s="95" t="s">
        <v>103</v>
      </c>
      <c r="AF23" s="95"/>
      <c r="AG23" s="55">
        <f>+VLOOKUP(Z10,'リスト(印刷不要)'!$R$6:$U$30,3,FALSE)</f>
        <v>41</v>
      </c>
      <c r="AH23" s="95" t="s">
        <v>104</v>
      </c>
      <c r="AI23" s="95"/>
      <c r="AJ23" s="55">
        <f>+VLOOKUP(Z10,'リスト(印刷不要)'!$R$6:$U$30,4,FALSE)</f>
        <v>47.3</v>
      </c>
      <c r="AK23" s="56"/>
    </row>
    <row r="24" spans="3:38" ht="15.75" customHeight="1" x14ac:dyDescent="0.4">
      <c r="C24" s="140"/>
      <c r="D24" s="141"/>
      <c r="E24" s="141"/>
      <c r="F24" s="141"/>
      <c r="G24" s="187"/>
      <c r="H24" s="187"/>
      <c r="I24" s="187"/>
      <c r="J24" s="187"/>
      <c r="K24" s="187"/>
      <c r="L24" s="187"/>
      <c r="M24" s="187"/>
      <c r="N24" s="187"/>
      <c r="O24" s="187"/>
      <c r="P24" s="187"/>
      <c r="Q24" s="187"/>
      <c r="R24" s="187"/>
      <c r="S24" s="188"/>
      <c r="T24" s="189"/>
      <c r="V24" s="126"/>
      <c r="W24" s="190" t="s">
        <v>32</v>
      </c>
      <c r="X24" s="91" t="s">
        <v>111</v>
      </c>
      <c r="Y24" s="92"/>
      <c r="Z24" s="92"/>
      <c r="AA24" s="92"/>
      <c r="AB24" s="57" t="str">
        <f>+IF(X19="特注品","座金の個数を入力してください","JIS B 1220:2015によるセット品のため座金個数の入力不要です")</f>
        <v>座金の個数を入力してください</v>
      </c>
      <c r="AC24" s="57"/>
      <c r="AD24" s="60"/>
      <c r="AE24" s="60"/>
      <c r="AF24" s="57"/>
      <c r="AG24" s="57"/>
      <c r="AH24" s="57"/>
      <c r="AI24" s="57"/>
      <c r="AJ24" s="57"/>
      <c r="AK24" s="58"/>
    </row>
    <row r="25" spans="3:38" ht="15.75" customHeight="1" x14ac:dyDescent="0.4">
      <c r="C25" s="166" t="s">
        <v>16</v>
      </c>
      <c r="D25" s="167"/>
      <c r="E25" s="167"/>
      <c r="F25" s="167"/>
      <c r="G25" s="78" t="b">
        <v>0</v>
      </c>
      <c r="H25" s="211" t="s">
        <v>17</v>
      </c>
      <c r="I25" s="211"/>
      <c r="J25" s="211"/>
      <c r="K25" s="211"/>
      <c r="L25" s="78" t="b">
        <v>1</v>
      </c>
      <c r="M25" s="211" t="s">
        <v>18</v>
      </c>
      <c r="N25" s="211"/>
      <c r="O25" s="211"/>
      <c r="P25" s="211"/>
      <c r="Q25" s="211"/>
      <c r="R25" s="211"/>
      <c r="S25" s="212"/>
      <c r="T25" s="213"/>
      <c r="V25" s="126"/>
      <c r="W25" s="190"/>
      <c r="X25" s="93">
        <f>+IF(AB5='リスト(印刷不要)'!$C$6,AB6,"下欄入力")</f>
        <v>10</v>
      </c>
      <c r="Y25" s="93"/>
      <c r="Z25" s="93"/>
      <c r="AA25" s="59" t="s">
        <v>112</v>
      </c>
      <c r="AB25" s="42" t="s">
        <v>133</v>
      </c>
      <c r="AC25" s="42"/>
      <c r="AD25" s="42"/>
      <c r="AE25" s="42"/>
      <c r="AF25" s="42"/>
      <c r="AG25" s="42"/>
      <c r="AH25" s="42"/>
      <c r="AI25" s="42"/>
      <c r="AJ25" s="42"/>
      <c r="AK25" s="41"/>
    </row>
    <row r="26" spans="3:38" ht="15.75" customHeight="1" x14ac:dyDescent="0.4">
      <c r="C26" s="31" t="s">
        <v>19</v>
      </c>
      <c r="D26" s="31"/>
      <c r="E26" s="31"/>
      <c r="F26" s="31"/>
      <c r="G26" s="31"/>
      <c r="H26" s="31"/>
      <c r="I26" s="31"/>
      <c r="J26" s="31"/>
      <c r="K26" s="31"/>
      <c r="L26" s="31"/>
      <c r="M26" s="31"/>
      <c r="N26" s="31"/>
      <c r="O26" s="31"/>
      <c r="P26" s="31"/>
      <c r="Q26" s="31"/>
      <c r="R26" s="31"/>
      <c r="S26" s="31"/>
      <c r="T26" s="31"/>
      <c r="V26" s="126"/>
      <c r="W26" s="190"/>
      <c r="X26" s="94">
        <f>+AB6</f>
        <v>10</v>
      </c>
      <c r="Y26" s="94"/>
      <c r="Z26" s="94"/>
      <c r="AA26" s="59" t="s">
        <v>112</v>
      </c>
      <c r="AB26" s="42" t="s">
        <v>140</v>
      </c>
      <c r="AC26" s="42"/>
      <c r="AD26" s="42"/>
      <c r="AE26" s="42"/>
      <c r="AF26" s="42"/>
      <c r="AG26" s="42"/>
      <c r="AH26" s="42"/>
      <c r="AI26" s="42"/>
      <c r="AJ26" s="42"/>
      <c r="AK26" s="41"/>
    </row>
    <row r="27" spans="3:38" ht="15.75" customHeight="1" x14ac:dyDescent="0.4">
      <c r="C27" s="31" t="s">
        <v>92</v>
      </c>
      <c r="D27" s="31"/>
      <c r="E27" s="31"/>
      <c r="F27" s="31"/>
      <c r="G27" s="31"/>
      <c r="H27" s="31"/>
      <c r="I27" s="31"/>
      <c r="J27" s="31"/>
      <c r="K27" s="31"/>
      <c r="L27" s="31"/>
      <c r="M27" s="31"/>
      <c r="N27" s="31"/>
      <c r="O27" s="31"/>
      <c r="P27" s="31"/>
      <c r="Q27" s="31"/>
      <c r="R27" s="31"/>
      <c r="S27" s="31"/>
      <c r="T27" s="31"/>
      <c r="V27" s="126"/>
      <c r="W27" s="190"/>
      <c r="X27" s="95" t="s">
        <v>116</v>
      </c>
      <c r="Y27" s="95"/>
      <c r="Z27" s="95"/>
      <c r="AA27" s="95"/>
      <c r="AB27" s="95" t="s">
        <v>109</v>
      </c>
      <c r="AC27" s="95"/>
      <c r="AD27" s="55">
        <f>+VLOOKUP(Z10,'リスト(印刷不要)'!$R$6:$X$30,5,FALSE)</f>
        <v>30</v>
      </c>
      <c r="AE27" s="95" t="s">
        <v>108</v>
      </c>
      <c r="AF27" s="95"/>
      <c r="AG27" s="55">
        <f>+VLOOKUP(Z10,'リスト(印刷不要)'!$R$6:$X$30,6,FALSE)</f>
        <v>56</v>
      </c>
      <c r="AH27" s="95" t="s">
        <v>107</v>
      </c>
      <c r="AI27" s="95"/>
      <c r="AJ27" s="55">
        <f>+VLOOKUP(Z10,'リスト(印刷不要)'!$R$6:$X$30,7,FALSE)</f>
        <v>6</v>
      </c>
      <c r="AK27" s="56"/>
    </row>
    <row r="28" spans="3:38" ht="15.75" customHeight="1" x14ac:dyDescent="0.4">
      <c r="C28" s="32" t="s">
        <v>20</v>
      </c>
      <c r="D28" s="145" t="s">
        <v>87</v>
      </c>
      <c r="E28" s="145"/>
      <c r="F28" s="145"/>
      <c r="G28" s="145"/>
      <c r="H28" s="145"/>
      <c r="I28" s="145"/>
      <c r="J28" s="145"/>
      <c r="K28" s="145"/>
      <c r="L28" s="145"/>
      <c r="M28" s="145"/>
      <c r="N28" s="145"/>
      <c r="O28" s="145"/>
      <c r="P28" s="145"/>
      <c r="Q28" s="145"/>
      <c r="R28" s="145"/>
      <c r="S28" s="145"/>
      <c r="T28" s="145"/>
      <c r="V28" s="126"/>
      <c r="W28" s="210" t="s">
        <v>33</v>
      </c>
      <c r="X28" s="91" t="s">
        <v>113</v>
      </c>
      <c r="Y28" s="92"/>
      <c r="Z28" s="92"/>
      <c r="AA28" s="92"/>
      <c r="AB28" s="57" t="s">
        <v>119</v>
      </c>
      <c r="AC28" s="57"/>
      <c r="AD28" s="57"/>
      <c r="AE28" s="57"/>
      <c r="AF28" s="57"/>
      <c r="AG28" s="57"/>
      <c r="AH28" s="57"/>
      <c r="AI28" s="57"/>
      <c r="AJ28" s="57"/>
      <c r="AK28" s="58"/>
    </row>
    <row r="29" spans="3:38" ht="15.75" customHeight="1" x14ac:dyDescent="0.4">
      <c r="C29" s="32"/>
      <c r="D29" s="145"/>
      <c r="E29" s="145"/>
      <c r="F29" s="145"/>
      <c r="G29" s="145"/>
      <c r="H29" s="145"/>
      <c r="I29" s="145"/>
      <c r="J29" s="145"/>
      <c r="K29" s="145"/>
      <c r="L29" s="145"/>
      <c r="M29" s="145"/>
      <c r="N29" s="145"/>
      <c r="O29" s="145"/>
      <c r="P29" s="145"/>
      <c r="Q29" s="145"/>
      <c r="R29" s="145"/>
      <c r="S29" s="145"/>
      <c r="T29" s="145"/>
      <c r="V29" s="126"/>
      <c r="W29" s="210"/>
      <c r="X29" s="97">
        <f>+AB6</f>
        <v>10</v>
      </c>
      <c r="Y29" s="97"/>
      <c r="Z29" s="97"/>
      <c r="AA29" s="42" t="s">
        <v>112</v>
      </c>
      <c r="AB29" s="42" t="str">
        <f>+IF(AB5="直線両ねじ","通常アンカーボルト１本につき１個です","直線両ねじボルトでないため不要です")</f>
        <v>通常アンカーボルト１本につき１個です</v>
      </c>
      <c r="AC29" s="42"/>
      <c r="AD29" s="42"/>
      <c r="AE29" s="42"/>
      <c r="AF29" s="42"/>
      <c r="AG29" s="42"/>
      <c r="AH29" s="42"/>
      <c r="AI29" s="42"/>
      <c r="AJ29" s="42"/>
      <c r="AK29" s="41"/>
    </row>
    <row r="30" spans="3:38" ht="15.75" customHeight="1" x14ac:dyDescent="0.4">
      <c r="C30" s="32"/>
      <c r="D30" s="145"/>
      <c r="E30" s="145"/>
      <c r="F30" s="145"/>
      <c r="G30" s="145"/>
      <c r="H30" s="145"/>
      <c r="I30" s="145"/>
      <c r="J30" s="145"/>
      <c r="K30" s="145"/>
      <c r="L30" s="145"/>
      <c r="M30" s="145"/>
      <c r="N30" s="145"/>
      <c r="O30" s="145"/>
      <c r="P30" s="145"/>
      <c r="Q30" s="145"/>
      <c r="R30" s="145"/>
      <c r="S30" s="145"/>
      <c r="T30" s="145"/>
      <c r="V30" s="126"/>
      <c r="W30" s="210"/>
      <c r="X30" s="38" t="s">
        <v>77</v>
      </c>
      <c r="Y30" s="98" t="s">
        <v>78</v>
      </c>
      <c r="Z30" s="98"/>
      <c r="AA30" s="42" t="s">
        <v>112</v>
      </c>
      <c r="AB30" s="42" t="s">
        <v>118</v>
      </c>
      <c r="AC30" s="42"/>
      <c r="AD30" s="42"/>
      <c r="AE30" s="42"/>
      <c r="AF30" s="42"/>
      <c r="AG30" s="42"/>
      <c r="AH30" s="42"/>
      <c r="AI30" s="42"/>
      <c r="AJ30" s="42"/>
      <c r="AK30" s="41"/>
    </row>
    <row r="31" spans="3:38" ht="15.75" customHeight="1" x14ac:dyDescent="0.4">
      <c r="C31" s="32" t="s">
        <v>20</v>
      </c>
      <c r="D31" s="31" t="s">
        <v>88</v>
      </c>
      <c r="E31" s="31"/>
      <c r="F31" s="31"/>
      <c r="G31" s="31"/>
      <c r="H31" s="31"/>
      <c r="I31" s="31"/>
      <c r="J31" s="31"/>
      <c r="K31" s="31"/>
      <c r="L31" s="31"/>
      <c r="M31" s="31"/>
      <c r="N31" s="31"/>
      <c r="O31" s="31"/>
      <c r="P31" s="31"/>
      <c r="Q31" s="31"/>
      <c r="R31" s="31"/>
      <c r="S31" s="31"/>
      <c r="T31" s="31"/>
      <c r="V31" s="126"/>
      <c r="W31" s="210"/>
      <c r="X31" s="95" t="s">
        <v>115</v>
      </c>
      <c r="Y31" s="95"/>
      <c r="Z31" s="95"/>
      <c r="AA31" s="95"/>
      <c r="AB31" s="95" t="s">
        <v>109</v>
      </c>
      <c r="AC31" s="95"/>
      <c r="AD31" s="55">
        <f>IF(Y30='リスト(印刷不要)'!$Q$6,VLOOKUP(Z10,'リスト(印刷不要)'!$Y$6:$AB$30,3,FALSE),VLOOKUP(Z10,'リスト(印刷不要)'!$Y$6:$AE$30,6,FALSE))</f>
        <v>32</v>
      </c>
      <c r="AE31" s="95" t="s">
        <v>108</v>
      </c>
      <c r="AF31" s="95"/>
      <c r="AG31" s="55">
        <f>IF(Y30='リスト(印刷不要)'!$Q$6,VLOOKUP(Z10,'リスト(印刷不要)'!$Y$6:$AB$30,2,FALSE),VLOOKUP(Z10,'リスト(印刷不要)'!$Y$6:$AE$30,5,FALSE))</f>
        <v>91</v>
      </c>
      <c r="AH31" s="95" t="s">
        <v>114</v>
      </c>
      <c r="AI31" s="95"/>
      <c r="AJ31" s="55">
        <f>IF(Y30='リスト(印刷不要)'!$Q$6,VLOOKUP(Z10,'リスト(印刷不要)'!$Y$6:$AB$30,4,FALSE),VLOOKUP(Z10,'リスト(印刷不要)'!$Y$6:$AE$30,7,FALSE))</f>
        <v>17</v>
      </c>
      <c r="AK31" s="56"/>
    </row>
    <row r="32" spans="3:38" ht="15.75" customHeight="1" x14ac:dyDescent="0.4">
      <c r="C32" s="32" t="s">
        <v>20</v>
      </c>
      <c r="D32" s="145" t="s">
        <v>89</v>
      </c>
      <c r="E32" s="145"/>
      <c r="F32" s="145"/>
      <c r="G32" s="145"/>
      <c r="H32" s="145"/>
      <c r="I32" s="145"/>
      <c r="J32" s="145"/>
      <c r="K32" s="145"/>
      <c r="L32" s="145"/>
      <c r="M32" s="145"/>
      <c r="N32" s="145"/>
      <c r="O32" s="145"/>
      <c r="P32" s="145"/>
      <c r="Q32" s="145"/>
      <c r="R32" s="145"/>
      <c r="S32" s="145"/>
      <c r="T32" s="145"/>
      <c r="V32" s="83" t="s">
        <v>136</v>
      </c>
      <c r="W32" s="84"/>
      <c r="X32" s="85"/>
      <c r="Y32" s="85"/>
      <c r="Z32" s="85"/>
      <c r="AA32" s="85"/>
      <c r="AB32" s="85"/>
      <c r="AC32" s="85"/>
      <c r="AD32" s="85"/>
      <c r="AE32" s="85"/>
      <c r="AF32" s="85"/>
      <c r="AG32" s="85"/>
      <c r="AH32" s="85"/>
      <c r="AI32" s="85"/>
      <c r="AJ32" s="85"/>
      <c r="AK32" s="86"/>
    </row>
    <row r="33" spans="3:37" ht="15.75" customHeight="1" x14ac:dyDescent="0.4">
      <c r="C33" s="32"/>
      <c r="D33" s="145"/>
      <c r="E33" s="145"/>
      <c r="F33" s="145"/>
      <c r="G33" s="145"/>
      <c r="H33" s="145"/>
      <c r="I33" s="145"/>
      <c r="J33" s="145"/>
      <c r="K33" s="145"/>
      <c r="L33" s="145"/>
      <c r="M33" s="145"/>
      <c r="N33" s="145"/>
      <c r="O33" s="145"/>
      <c r="P33" s="145"/>
      <c r="Q33" s="145"/>
      <c r="R33" s="145"/>
      <c r="S33" s="145"/>
      <c r="T33" s="145"/>
      <c r="V33" s="87"/>
      <c r="W33" s="88"/>
      <c r="X33" s="88"/>
      <c r="Y33" s="88"/>
      <c r="Z33" s="88"/>
      <c r="AA33" s="88"/>
      <c r="AB33" s="88"/>
      <c r="AC33" s="88"/>
      <c r="AD33" s="88"/>
      <c r="AE33" s="88"/>
      <c r="AF33" s="88"/>
      <c r="AG33" s="88"/>
      <c r="AH33" s="88"/>
      <c r="AI33" s="88"/>
      <c r="AJ33" s="88"/>
      <c r="AK33" s="89"/>
    </row>
    <row r="34" spans="3:37" ht="15.75" customHeight="1" x14ac:dyDescent="0.4">
      <c r="C34" s="32" t="s">
        <v>20</v>
      </c>
      <c r="D34" s="145" t="s">
        <v>134</v>
      </c>
      <c r="E34" s="145"/>
      <c r="F34" s="145"/>
      <c r="G34" s="145"/>
      <c r="H34" s="145"/>
      <c r="I34" s="145"/>
      <c r="J34" s="145"/>
      <c r="K34" s="145"/>
      <c r="L34" s="145"/>
      <c r="M34" s="145"/>
      <c r="N34" s="145"/>
      <c r="O34" s="145"/>
      <c r="P34" s="145"/>
      <c r="Q34" s="145"/>
      <c r="R34" s="145"/>
      <c r="S34" s="145"/>
      <c r="T34" s="145"/>
    </row>
    <row r="35" spans="3:37" ht="15.75" customHeight="1" x14ac:dyDescent="0.4">
      <c r="C35" s="32"/>
      <c r="D35" s="145"/>
      <c r="E35" s="145"/>
      <c r="F35" s="145"/>
      <c r="G35" s="145"/>
      <c r="H35" s="145"/>
      <c r="I35" s="145"/>
      <c r="J35" s="145"/>
      <c r="K35" s="145"/>
      <c r="L35" s="145"/>
      <c r="M35" s="145"/>
      <c r="N35" s="145"/>
      <c r="O35" s="145"/>
      <c r="P35" s="145"/>
      <c r="Q35" s="145"/>
      <c r="R35" s="145"/>
      <c r="S35" s="145"/>
      <c r="T35" s="145"/>
    </row>
    <row r="36" spans="3:37" ht="15.75" customHeight="1" x14ac:dyDescent="0.4">
      <c r="C36" s="31" t="s">
        <v>53</v>
      </c>
      <c r="D36" s="31"/>
      <c r="E36" s="31"/>
      <c r="F36" s="31"/>
      <c r="G36" s="31"/>
      <c r="H36" s="31"/>
      <c r="I36" s="31"/>
      <c r="J36" s="31"/>
      <c r="K36" s="31"/>
      <c r="L36" s="31"/>
      <c r="M36" s="31"/>
      <c r="N36" s="31"/>
      <c r="O36" s="31"/>
      <c r="P36" s="31"/>
      <c r="Q36" s="31"/>
      <c r="R36" s="31"/>
      <c r="S36" s="31"/>
      <c r="T36" s="31"/>
    </row>
    <row r="37" spans="3:37" ht="15.75" customHeight="1" x14ac:dyDescent="0.4">
      <c r="C37" s="32" t="s">
        <v>20</v>
      </c>
      <c r="D37" s="145" t="s">
        <v>135</v>
      </c>
      <c r="E37" s="145"/>
      <c r="F37" s="145"/>
      <c r="G37" s="145"/>
      <c r="H37" s="145"/>
      <c r="I37" s="145"/>
      <c r="J37" s="145"/>
      <c r="K37" s="145"/>
      <c r="L37" s="145"/>
      <c r="M37" s="145"/>
      <c r="N37" s="145"/>
      <c r="O37" s="145"/>
      <c r="P37" s="145"/>
      <c r="Q37" s="145"/>
      <c r="R37" s="145"/>
      <c r="S37" s="145"/>
      <c r="T37" s="145"/>
    </row>
    <row r="38" spans="3:37" ht="15.75" customHeight="1" x14ac:dyDescent="0.4">
      <c r="C38" s="32"/>
      <c r="D38" s="145"/>
      <c r="E38" s="145"/>
      <c r="F38" s="145"/>
      <c r="G38" s="145"/>
      <c r="H38" s="145"/>
      <c r="I38" s="145"/>
      <c r="J38" s="145"/>
      <c r="K38" s="145"/>
      <c r="L38" s="145"/>
      <c r="M38" s="145"/>
      <c r="N38" s="145"/>
      <c r="O38" s="145"/>
      <c r="P38" s="145"/>
      <c r="Q38" s="145"/>
      <c r="R38" s="145"/>
      <c r="S38" s="145"/>
      <c r="T38" s="145"/>
    </row>
    <row r="39" spans="3:37" ht="15.75" customHeight="1" x14ac:dyDescent="0.4">
      <c r="C39" s="32" t="s">
        <v>20</v>
      </c>
      <c r="D39" s="145" t="s">
        <v>90</v>
      </c>
      <c r="E39" s="145"/>
      <c r="F39" s="145"/>
      <c r="G39" s="145"/>
      <c r="H39" s="145"/>
      <c r="I39" s="145"/>
      <c r="J39" s="145"/>
      <c r="K39" s="145"/>
      <c r="L39" s="145"/>
      <c r="M39" s="145"/>
      <c r="N39" s="145"/>
      <c r="O39" s="145"/>
      <c r="P39" s="145"/>
      <c r="Q39" s="145"/>
      <c r="R39" s="145"/>
      <c r="S39" s="145"/>
      <c r="T39" s="145"/>
    </row>
    <row r="40" spans="3:37" ht="15.75" customHeight="1" x14ac:dyDescent="0.4">
      <c r="C40" s="31"/>
      <c r="D40" s="145"/>
      <c r="E40" s="145"/>
      <c r="F40" s="145"/>
      <c r="G40" s="145"/>
      <c r="H40" s="145"/>
      <c r="I40" s="145"/>
      <c r="J40" s="145"/>
      <c r="K40" s="145"/>
      <c r="L40" s="145"/>
      <c r="M40" s="145"/>
      <c r="N40" s="145"/>
      <c r="O40" s="145"/>
      <c r="P40" s="145"/>
      <c r="Q40" s="145"/>
      <c r="R40" s="145"/>
      <c r="S40" s="145"/>
      <c r="T40" s="145"/>
    </row>
    <row r="41" spans="3:37" ht="15.75" customHeight="1" x14ac:dyDescent="0.4">
      <c r="C41" s="32" t="s">
        <v>20</v>
      </c>
      <c r="D41" s="145" t="s">
        <v>91</v>
      </c>
      <c r="E41" s="174"/>
      <c r="F41" s="174"/>
      <c r="G41" s="174"/>
      <c r="H41" s="174"/>
      <c r="I41" s="174"/>
      <c r="J41" s="174"/>
      <c r="K41" s="174"/>
      <c r="L41" s="174"/>
      <c r="M41" s="174"/>
      <c r="N41" s="174"/>
      <c r="O41" s="174"/>
      <c r="P41" s="174"/>
      <c r="Q41" s="174"/>
      <c r="R41" s="174"/>
      <c r="S41" s="174"/>
      <c r="T41" s="174"/>
    </row>
    <row r="42" spans="3:37" ht="15.75" customHeight="1" x14ac:dyDescent="0.4">
      <c r="C42" s="32"/>
      <c r="D42" s="174"/>
      <c r="E42" s="174"/>
      <c r="F42" s="174"/>
      <c r="G42" s="174"/>
      <c r="H42" s="174"/>
      <c r="I42" s="174"/>
      <c r="J42" s="174"/>
      <c r="K42" s="174"/>
      <c r="L42" s="174"/>
      <c r="M42" s="174"/>
      <c r="N42" s="174"/>
      <c r="O42" s="174"/>
      <c r="P42" s="174"/>
      <c r="Q42" s="174"/>
      <c r="R42" s="174"/>
      <c r="S42" s="174"/>
      <c r="T42" s="174"/>
    </row>
    <row r="43" spans="3:37" ht="15.75" customHeight="1" x14ac:dyDescent="0.4">
      <c r="C43" s="31" t="s">
        <v>54</v>
      </c>
      <c r="D43" s="31"/>
      <c r="E43" s="31"/>
      <c r="F43" s="31"/>
      <c r="G43" s="31"/>
      <c r="H43" s="31"/>
      <c r="I43" s="31"/>
      <c r="J43" s="31"/>
      <c r="K43" s="31"/>
      <c r="L43" s="31"/>
      <c r="M43" s="31"/>
      <c r="N43" s="31"/>
      <c r="O43" s="31"/>
      <c r="P43" s="31"/>
      <c r="Q43" s="31"/>
      <c r="R43" s="31"/>
      <c r="S43" s="31"/>
      <c r="T43" s="31"/>
    </row>
    <row r="44" spans="3:37" ht="15.75" customHeight="1" x14ac:dyDescent="0.4">
      <c r="C44" s="32" t="s">
        <v>20</v>
      </c>
      <c r="D44" s="31" t="s">
        <v>48</v>
      </c>
      <c r="E44" s="33"/>
      <c r="F44" s="33"/>
      <c r="G44" s="33"/>
      <c r="H44" s="33"/>
      <c r="I44" s="33"/>
      <c r="J44" s="33"/>
      <c r="K44" s="33"/>
      <c r="L44" s="33"/>
      <c r="M44" s="33"/>
      <c r="N44" s="33"/>
      <c r="O44" s="33"/>
      <c r="P44" s="33"/>
      <c r="Q44" s="33"/>
      <c r="R44" s="33"/>
      <c r="S44" s="33"/>
      <c r="T44" s="33"/>
    </row>
    <row r="45" spans="3:37" ht="15.75" customHeight="1" x14ac:dyDescent="0.4">
      <c r="C45" s="32" t="s">
        <v>20</v>
      </c>
      <c r="D45" s="145" t="s">
        <v>51</v>
      </c>
      <c r="E45" s="145"/>
      <c r="F45" s="145"/>
      <c r="G45" s="145"/>
      <c r="H45" s="145"/>
      <c r="I45" s="145"/>
      <c r="J45" s="145"/>
      <c r="K45" s="145"/>
      <c r="L45" s="145"/>
      <c r="M45" s="145"/>
      <c r="N45" s="145"/>
      <c r="O45" s="145"/>
      <c r="P45" s="145"/>
      <c r="Q45" s="145"/>
      <c r="R45" s="145"/>
      <c r="S45" s="145"/>
      <c r="T45" s="145"/>
    </row>
    <row r="46" spans="3:37" ht="15.75" customHeight="1" x14ac:dyDescent="0.4">
      <c r="C46" s="32"/>
      <c r="D46" s="145"/>
      <c r="E46" s="145"/>
      <c r="F46" s="145"/>
      <c r="G46" s="145"/>
      <c r="H46" s="145"/>
      <c r="I46" s="145"/>
      <c r="J46" s="145"/>
      <c r="K46" s="145"/>
      <c r="L46" s="145"/>
      <c r="M46" s="145"/>
      <c r="N46" s="145"/>
      <c r="O46" s="145"/>
      <c r="P46" s="145"/>
      <c r="Q46" s="145"/>
      <c r="R46" s="145"/>
      <c r="S46" s="145"/>
      <c r="T46" s="145"/>
    </row>
    <row r="47" spans="3:37" ht="15.75" customHeight="1" x14ac:dyDescent="0.4">
      <c r="C47" s="35"/>
      <c r="D47" s="145"/>
      <c r="E47" s="145"/>
      <c r="F47" s="145"/>
      <c r="G47" s="145"/>
      <c r="H47" s="145"/>
      <c r="I47" s="145"/>
      <c r="J47" s="145"/>
      <c r="K47" s="145"/>
      <c r="L47" s="145"/>
      <c r="M47" s="145"/>
      <c r="N47" s="145"/>
      <c r="O47" s="145"/>
      <c r="P47" s="145"/>
      <c r="Q47" s="145"/>
      <c r="R47" s="145"/>
      <c r="S47" s="145"/>
      <c r="T47" s="145"/>
    </row>
    <row r="48" spans="3:37" ht="15.75" customHeight="1" x14ac:dyDescent="0.4">
      <c r="C48" s="31" t="s">
        <v>22</v>
      </c>
      <c r="D48" s="31"/>
      <c r="E48" s="31"/>
      <c r="F48" s="31"/>
      <c r="G48" s="31"/>
      <c r="H48" s="31"/>
      <c r="I48" s="31"/>
      <c r="J48" s="31"/>
      <c r="K48" s="31"/>
      <c r="L48" s="31"/>
      <c r="M48" s="31"/>
      <c r="N48" s="31"/>
      <c r="O48" s="31"/>
      <c r="P48" s="31"/>
      <c r="Q48" s="31"/>
      <c r="R48" s="31"/>
      <c r="S48" s="31"/>
      <c r="T48" s="31"/>
    </row>
    <row r="49" spans="3:20" ht="15.75" customHeight="1" x14ac:dyDescent="0.4">
      <c r="C49" s="32" t="s">
        <v>20</v>
      </c>
      <c r="D49" s="31" t="s">
        <v>21</v>
      </c>
      <c r="E49" s="31"/>
      <c r="F49" s="31"/>
      <c r="G49" s="31"/>
      <c r="H49" s="31"/>
      <c r="I49" s="31"/>
      <c r="J49" s="31"/>
      <c r="K49" s="31"/>
      <c r="L49" s="31"/>
      <c r="M49" s="31"/>
      <c r="N49" s="31"/>
      <c r="O49" s="31"/>
      <c r="P49" s="31"/>
      <c r="Q49" s="31"/>
      <c r="R49" s="31"/>
      <c r="S49" s="31"/>
      <c r="T49" s="31"/>
    </row>
    <row r="50" spans="3:20" ht="15.75" customHeight="1" x14ac:dyDescent="0.4">
      <c r="C50" s="32" t="s">
        <v>20</v>
      </c>
      <c r="D50" s="31" t="s">
        <v>138</v>
      </c>
      <c r="E50" s="31"/>
      <c r="F50" s="31"/>
      <c r="G50" s="31"/>
      <c r="H50" s="31"/>
      <c r="I50" s="31"/>
      <c r="J50" s="31"/>
      <c r="K50" s="31"/>
      <c r="L50" s="31"/>
      <c r="M50" s="31"/>
      <c r="N50" s="31"/>
      <c r="O50" s="31"/>
      <c r="P50" s="31"/>
      <c r="Q50" s="31"/>
      <c r="R50" s="31"/>
      <c r="S50" s="31"/>
      <c r="T50" s="31"/>
    </row>
    <row r="51" spans="3:20" ht="15.75" customHeight="1" x14ac:dyDescent="0.4">
      <c r="C51" s="31"/>
      <c r="D51" s="31" t="s">
        <v>139</v>
      </c>
      <c r="E51" s="31"/>
      <c r="F51" s="31"/>
      <c r="G51" s="31"/>
      <c r="H51" s="31"/>
      <c r="I51" s="31"/>
      <c r="J51" s="31"/>
      <c r="K51" s="31"/>
      <c r="L51" s="31"/>
      <c r="M51" s="31"/>
      <c r="N51" s="31"/>
      <c r="O51" s="31"/>
      <c r="P51" s="31"/>
      <c r="Q51" s="31"/>
      <c r="R51" s="31"/>
      <c r="S51" s="31"/>
      <c r="T51" s="31"/>
    </row>
    <row r="52" spans="3:20" x14ac:dyDescent="0.4">
      <c r="C52" s="31"/>
      <c r="D52" s="31"/>
      <c r="E52" s="31"/>
      <c r="F52" s="31"/>
      <c r="G52" s="31"/>
      <c r="H52" s="31"/>
      <c r="I52" s="31"/>
      <c r="J52" s="31"/>
      <c r="K52" s="31"/>
      <c r="L52" s="31"/>
      <c r="M52" s="31"/>
      <c r="N52" s="31"/>
      <c r="O52" s="31"/>
      <c r="P52" s="31"/>
      <c r="Q52" s="31"/>
      <c r="R52" s="31"/>
      <c r="S52" s="31"/>
      <c r="T52" s="31"/>
    </row>
  </sheetData>
  <sheetProtection algorithmName="SHA-512" hashValue="/UuKRFmaBhfHAWxIHvutMY8dSdkS5h/ckRsvoVHJZeIlDbGlQH5A8JJN5p/2HfEr5jPzkz8DeNXfVdzq4SOEjQ==" saltValue="qm5EH6fNcagvgAPQ7DnS9A==" spinCount="100000" sheet="1" objects="1" scenarios="1"/>
  <mergeCells count="114">
    <mergeCell ref="D39:T40"/>
    <mergeCell ref="D41:T42"/>
    <mergeCell ref="D45:T47"/>
    <mergeCell ref="D32:T33"/>
    <mergeCell ref="V32:W32"/>
    <mergeCell ref="X32:AK32"/>
    <mergeCell ref="V33:AK33"/>
    <mergeCell ref="AH31:AI31"/>
    <mergeCell ref="D28:T30"/>
    <mergeCell ref="W28:W31"/>
    <mergeCell ref="X28:AA28"/>
    <mergeCell ref="X29:Z29"/>
    <mergeCell ref="Y30:Z30"/>
    <mergeCell ref="X31:AA31"/>
    <mergeCell ref="D34:T35"/>
    <mergeCell ref="D37:T38"/>
    <mergeCell ref="AH27:AI27"/>
    <mergeCell ref="C25:F25"/>
    <mergeCell ref="H25:K25"/>
    <mergeCell ref="M25:T25"/>
    <mergeCell ref="X25:Z25"/>
    <mergeCell ref="X26:Z26"/>
    <mergeCell ref="G24:T24"/>
    <mergeCell ref="W24:W27"/>
    <mergeCell ref="X24:AA24"/>
    <mergeCell ref="X27:AA27"/>
    <mergeCell ref="AB27:AC27"/>
    <mergeCell ref="E22:F24"/>
    <mergeCell ref="H22:T22"/>
    <mergeCell ref="X22:Z22"/>
    <mergeCell ref="H23:T23"/>
    <mergeCell ref="X23:AA23"/>
    <mergeCell ref="AB23:AC23"/>
    <mergeCell ref="AE23:AF23"/>
    <mergeCell ref="AH23:AI23"/>
    <mergeCell ref="E21:F21"/>
    <mergeCell ref="G21:L21"/>
    <mergeCell ref="N21:T21"/>
    <mergeCell ref="X21:Z21"/>
    <mergeCell ref="C19:D24"/>
    <mergeCell ref="E19:F19"/>
    <mergeCell ref="G19:T19"/>
    <mergeCell ref="X19:AA19"/>
    <mergeCell ref="E20:F20"/>
    <mergeCell ref="G20:T20"/>
    <mergeCell ref="W20:W23"/>
    <mergeCell ref="X20:AA20"/>
    <mergeCell ref="C17:D18"/>
    <mergeCell ref="F17:L17"/>
    <mergeCell ref="N17:T17"/>
    <mergeCell ref="X17:AA18"/>
    <mergeCell ref="AB17:AK19"/>
    <mergeCell ref="E18:L18"/>
    <mergeCell ref="N18:T18"/>
    <mergeCell ref="E16:T16"/>
    <mergeCell ref="X16:AC16"/>
    <mergeCell ref="AD16:AE16"/>
    <mergeCell ref="AF16:AG16"/>
    <mergeCell ref="C14:D16"/>
    <mergeCell ref="F14:T14"/>
    <mergeCell ref="Y14:AC14"/>
    <mergeCell ref="AD14:AE14"/>
    <mergeCell ref="F15:T15"/>
    <mergeCell ref="Y15:AK15"/>
    <mergeCell ref="L11:M11"/>
    <mergeCell ref="X11:Z11"/>
    <mergeCell ref="AA11:AB11"/>
    <mergeCell ref="E13:T13"/>
    <mergeCell ref="X13:X15"/>
    <mergeCell ref="Y13:AC13"/>
    <mergeCell ref="AD13:AE13"/>
    <mergeCell ref="C12:D13"/>
    <mergeCell ref="F12:T12"/>
    <mergeCell ref="X12:Z12"/>
    <mergeCell ref="AA12:AB12"/>
    <mergeCell ref="AC12:AE12"/>
    <mergeCell ref="C5:M6"/>
    <mergeCell ref="W5:W19"/>
    <mergeCell ref="X5:AA5"/>
    <mergeCell ref="AB5:AD5"/>
    <mergeCell ref="AB7:AD7"/>
    <mergeCell ref="C10:D10"/>
    <mergeCell ref="F10:G10"/>
    <mergeCell ref="AB10:AC10"/>
    <mergeCell ref="AD10:AE10"/>
    <mergeCell ref="I10:J10"/>
    <mergeCell ref="L10:M10"/>
    <mergeCell ref="O10:O11"/>
    <mergeCell ref="P10:T11"/>
    <mergeCell ref="X10:Y10"/>
    <mergeCell ref="Z10:AA10"/>
    <mergeCell ref="N8:R9"/>
    <mergeCell ref="X8:AA8"/>
    <mergeCell ref="AB8:AD8"/>
    <mergeCell ref="X9:AA9"/>
    <mergeCell ref="AB9:AD9"/>
    <mergeCell ref="AC11:AE11"/>
    <mergeCell ref="C11:D11"/>
    <mergeCell ref="F11:G11"/>
    <mergeCell ref="I11:J11"/>
    <mergeCell ref="X4:Z4"/>
    <mergeCell ref="AA4:AC4"/>
    <mergeCell ref="AD4:AG4"/>
    <mergeCell ref="N6:R6"/>
    <mergeCell ref="V6:V31"/>
    <mergeCell ref="X6:AA6"/>
    <mergeCell ref="AB6:AD6"/>
    <mergeCell ref="N7:R7"/>
    <mergeCell ref="X7:AA7"/>
    <mergeCell ref="AF12:AG12"/>
    <mergeCell ref="AF11:AG11"/>
    <mergeCell ref="AE27:AF27"/>
    <mergeCell ref="AB31:AC31"/>
    <mergeCell ref="AE31:AF31"/>
  </mergeCells>
  <phoneticPr fontId="1"/>
  <conditionalFormatting sqref="V6">
    <cfRule type="expression" dxfId="28" priority="54">
      <formula>ISNUMBER(SEARCH("特注", X19))</formula>
    </cfRule>
    <cfRule type="expression" dxfId="27" priority="56">
      <formula>ISNUMBER(SEARCH("特注", W12))</formula>
    </cfRule>
  </conditionalFormatting>
  <conditionalFormatting sqref="X19">
    <cfRule type="containsText" dxfId="25" priority="33" operator="containsText" text="特注">
      <formula>NOT(ISERROR(SEARCH("特注",X19)))</formula>
    </cfRule>
  </conditionalFormatting>
  <conditionalFormatting sqref="X21:Z21">
    <cfRule type="expression" dxfId="23" priority="41" stopIfTrue="1">
      <formula>X19="特注品"</formula>
    </cfRule>
  </conditionalFormatting>
  <conditionalFormatting sqref="X22:Z22">
    <cfRule type="expression" dxfId="21" priority="44">
      <formula>ISNUMBER(SEARCH("特注品", X19))</formula>
    </cfRule>
  </conditionalFormatting>
  <conditionalFormatting sqref="X25:Z25">
    <cfRule type="expression" dxfId="19" priority="38">
      <formula>X19="特注品"</formula>
    </cfRule>
  </conditionalFormatting>
  <conditionalFormatting sqref="X26:Z26">
    <cfRule type="expression" dxfId="17" priority="36">
      <formula>ISNUMBER(SEARCH("特注品", X19))</formula>
    </cfRule>
  </conditionalFormatting>
  <conditionalFormatting sqref="Y15:AG15">
    <cfRule type="expression" dxfId="15" priority="52">
      <formula>ISNUMBER(SEARCH("要相談", AD13))</formula>
    </cfRule>
  </conditionalFormatting>
  <conditionalFormatting sqref="AA11:AB12">
    <cfRule type="expression" dxfId="14" priority="48">
      <formula>AA11&lt;AD13</formula>
    </cfRule>
  </conditionalFormatting>
  <conditionalFormatting sqref="AB20 AD20:AE20">
    <cfRule type="containsText" dxfId="13" priority="57" operator="containsText" text="特注">
      <formula>NOT(ISERROR(SEARCH("特注",AB20)))</formula>
    </cfRule>
  </conditionalFormatting>
  <conditionalFormatting sqref="AB24">
    <cfRule type="containsText" dxfId="12" priority="53" operator="containsText" text="特注">
      <formula>NOT(ISERROR(SEARCH("特注",AB24)))</formula>
    </cfRule>
  </conditionalFormatting>
  <conditionalFormatting sqref="AB29">
    <cfRule type="expression" dxfId="11" priority="34">
      <formula>AB29="直線両ねじボルトでないため不要です"</formula>
    </cfRule>
  </conditionalFormatting>
  <conditionalFormatting sqref="AD24:AE24">
    <cfRule type="containsText" dxfId="6" priority="55" operator="containsText" text="特注">
      <formula>NOT(ISERROR(SEARCH("特注",AD24)))</formula>
    </cfRule>
  </conditionalFormatting>
  <conditionalFormatting sqref="AF12:AG12">
    <cfRule type="expression" dxfId="2" priority="46">
      <formula>AF12&gt;=AD14</formula>
    </cfRule>
    <cfRule type="expression" dxfId="1" priority="47">
      <formula>OR(AF12="",AF12=0)</formula>
    </cfRule>
  </conditionalFormatting>
  <conditionalFormatting sqref="AH15:AK15">
    <cfRule type="expression" dxfId="0" priority="58">
      <formula>ISNUMBER(SEARCH("要相談", #REF!))</formula>
    </cfRule>
  </conditionalFormatting>
  <printOptions horizontalCentered="1"/>
  <pageMargins left="0.39370078740157483" right="0.39370078740157483" top="0.35433070866141736" bottom="0.35433070866141736" header="0.31496062992125984" footer="0.31496062992125984"/>
  <pageSetup paperSize="9" fitToWidth="4" pageOrder="overThenDown" orientation="portrait" verticalDpi="0" r:id="rId1"/>
  <colBreaks count="1" manualBreakCount="1">
    <brk id="20" min="3" max="51" man="1"/>
  </colBreaks>
  <drawing r:id="rId2"/>
  <extLst>
    <ext xmlns:x14="http://schemas.microsoft.com/office/spreadsheetml/2009/9/main" uri="{78C0D931-6437-407d-A8EE-F0AAD7539E65}">
      <x14:conditionalFormattings>
        <x14:conditionalFormatting xmlns:xm="http://schemas.microsoft.com/office/excel/2006/main">
          <x14:cfRule type="expression" priority="45" id="{556E2ADC-2A0C-4018-B3B3-0AB627B9FF17}">
            <xm:f>ISNUMBER(SEARCH('リスト(印刷不要)'!$C$6, AB5))</xm:f>
            <x14:dxf>
              <fill>
                <patternFill>
                  <bgColor theme="0"/>
                </patternFill>
              </fill>
            </x14:dxf>
          </x14:cfRule>
          <xm:sqref>W28:W31</xm:sqref>
        </x14:conditionalFormatting>
        <x14:conditionalFormatting xmlns:xm="http://schemas.microsoft.com/office/excel/2006/main">
          <x14:cfRule type="expression" priority="39" id="{24C82615-B7B9-46C7-AC56-D30AE917EF2E}">
            <xm:f>AND(AB5=+'リスト(印刷不要)'!$C$6,X22&gt;0)</xm:f>
            <x14:dxf>
              <font>
                <strike/>
              </font>
            </x14:dxf>
          </x14:cfRule>
          <xm:sqref>X21:Z21</xm:sqref>
        </x14:conditionalFormatting>
        <x14:conditionalFormatting xmlns:xm="http://schemas.microsoft.com/office/excel/2006/main">
          <x14:cfRule type="expression" priority="40" id="{A68975A7-0F2F-466C-88CA-28F7651F40D0}">
            <xm:f>AND(AB5=+'リスト(印刷不要)'!$C$6,X22&gt;0)</xm:f>
            <x14:dxf>
              <fill>
                <patternFill>
                  <bgColor rgb="FFFFFF00"/>
                </patternFill>
              </fill>
            </x14:dxf>
          </x14:cfRule>
          <xm:sqref>X22:Z22</xm:sqref>
        </x14:conditionalFormatting>
        <x14:conditionalFormatting xmlns:xm="http://schemas.microsoft.com/office/excel/2006/main">
          <x14:cfRule type="expression" priority="37" id="{BED53AD7-E79C-40EB-9550-D2D06753D9B0}">
            <xm:f>AND(AB5=+'リスト(印刷不要)'!$C$6,X26&gt;0)</xm:f>
            <x14:dxf>
              <font>
                <strike/>
              </font>
            </x14:dxf>
          </x14:cfRule>
          <xm:sqref>X25:Z25</xm:sqref>
        </x14:conditionalFormatting>
        <x14:conditionalFormatting xmlns:xm="http://schemas.microsoft.com/office/excel/2006/main">
          <x14:cfRule type="expression" priority="35" id="{AF1D1A43-84D1-4BAD-9898-18CFA234C8EE}">
            <xm:f>AND(AB5=+'リスト(印刷不要)'!$C$6,X26&gt;0)</xm:f>
            <x14:dxf>
              <fill>
                <patternFill>
                  <bgColor rgb="FFFFFF00"/>
                </patternFill>
              </fill>
            </x14:dxf>
          </x14:cfRule>
          <xm:sqref>X26:Z26</xm:sqref>
        </x14:conditionalFormatting>
        <x14:conditionalFormatting xmlns:xm="http://schemas.microsoft.com/office/excel/2006/main">
          <x14:cfRule type="expression" priority="51" id="{E3165AD7-C4C8-4A00-A9BA-7A044F797957}">
            <xm:f>ISNUMBER(SEARCH('リスト(印刷不要)'!$C$6, AB5))</xm:f>
            <x14:dxf>
              <font>
                <color theme="1"/>
              </font>
              <fill>
                <patternFill>
                  <bgColor theme="7" tint="0.79998168889431442"/>
                </patternFill>
              </fill>
            </x14:dxf>
          </x14:cfRule>
          <xm:sqref>X29:Z29</xm:sqref>
        </x14:conditionalFormatting>
        <x14:conditionalFormatting xmlns:xm="http://schemas.microsoft.com/office/excel/2006/main">
          <x14:cfRule type="expression" priority="49" id="{4B1938CB-C16F-4864-BC80-3C92382C381E}">
            <xm:f>ISNUMBER(SEARCH('リスト(印刷不要)'!$C$8, AB5))</xm:f>
            <x14:dxf>
              <font>
                <b/>
                <i val="0"/>
              </font>
            </x14:dxf>
          </x14:cfRule>
          <x14:cfRule type="expression" priority="50" id="{33007085-4714-4422-84A7-2DA5F79542EC}">
            <xm:f>ISNUMBER(SEARCH('リスト(印刷不要)'!$C$7, AB5))</xm:f>
            <x14:dxf>
              <font>
                <b/>
                <i val="0"/>
              </font>
            </x14:dxf>
          </x14:cfRule>
          <xm:sqref>AB29</xm:sqref>
        </x14:conditionalFormatting>
        <x14:conditionalFormatting xmlns:xm="http://schemas.microsoft.com/office/excel/2006/main">
          <x14:cfRule type="expression" priority="42" id="{E2EABF12-EDAA-4DD5-938E-58841096FB20}">
            <xm:f>AB5='リスト(印刷不要)'!$C$7</xm:f>
            <x14:dxf>
              <fill>
                <patternFill>
                  <bgColor rgb="FFFFFF00"/>
                </patternFill>
              </fill>
            </x14:dxf>
          </x14:cfRule>
          <x14:cfRule type="expression" priority="43" id="{42039B1C-AA3F-4C48-B873-75DB6DCBD1A8}">
            <xm:f>AB5='リスト(印刷不要)'!$C$8</xm:f>
            <x14:dxf>
              <fill>
                <patternFill>
                  <bgColor rgb="FFFFFF00"/>
                </patternFill>
              </fill>
            </x14:dxf>
          </x14:cfRule>
          <xm:sqref>AB5:AD5</xm:sqref>
        </x14:conditionalFormatting>
        <x14:conditionalFormatting xmlns:xm="http://schemas.microsoft.com/office/excel/2006/main">
          <x14:cfRule type="expression" priority="32" id="{6B0AE045-0D6F-4B00-8054-D062EC84FB65}">
            <xm:f>ISNUMBER(SEARCH(+'リスト(印刷不要)'!$C$6, AB5))</xm:f>
            <x14:dxf>
              <fill>
                <patternFill>
                  <bgColor theme="2" tint="-9.9948118533890809E-2"/>
                </patternFill>
              </fill>
            </x14:dxf>
          </x14:cfRule>
          <xm:sqref>AF11:AG11</xm:sqref>
        </x14:conditionalFormatting>
        <x14:conditionalFormatting xmlns:xm="http://schemas.microsoft.com/office/excel/2006/main">
          <x14:cfRule type="expression" priority="30" id="{72EEAC40-2EBE-4897-ADDD-5D5F2B70F55B}">
            <xm:f>ISNUMBER(SEARCH(+'リスト(印刷不要)'!$C$8, AB5))</xm:f>
            <x14:dxf>
              <fill>
                <patternFill>
                  <bgColor theme="2" tint="-9.9948118533890809E-2"/>
                </patternFill>
              </fill>
            </x14:dxf>
          </x14:cfRule>
          <x14:cfRule type="expression" priority="31" id="{3EED1BDB-F568-487D-ACCC-11537EEB70C0}">
            <xm:f>ISNUMBER(SEARCH(+'リスト(印刷不要)'!$C$7, AB5))</xm:f>
            <x14:dxf>
              <fill>
                <patternFill>
                  <bgColor theme="2" tint="-9.9948118533890809E-2"/>
                </patternFill>
              </fill>
            </x14:dxf>
          </x14:cfRule>
          <xm:sqref>AF12:AG12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B5F44620-2ADE-462A-A3E8-044FC99A109A}">
          <x14:formula1>
            <xm:f>'リスト(印刷不要)'!$D$6:$D$10</xm:f>
          </x14:formula1>
          <xm:sqref>AB7</xm:sqref>
        </x14:dataValidation>
        <x14:dataValidation type="list" allowBlank="1" showInputMessage="1" showErrorMessage="1" xr:uid="{AD546C7C-8DA9-45CE-94AD-E41ADED18163}">
          <x14:formula1>
            <xm:f>'リスト(印刷不要)'!$C$6:$C$11</xm:f>
          </x14:formula1>
          <xm:sqref>AB5</xm:sqref>
        </x14:dataValidation>
        <x14:dataValidation type="list" allowBlank="1" showInputMessage="1" showErrorMessage="1" xr:uid="{5F53CF56-3056-494B-8429-EFF8032E84BC}">
          <x14:formula1>
            <xm:f>'リスト(印刷不要)'!$O$6:$O$8</xm:f>
          </x14:formula1>
          <xm:sqref>AB8</xm:sqref>
        </x14:dataValidation>
        <x14:dataValidation type="list" allowBlank="1" showInputMessage="1" showErrorMessage="1" xr:uid="{7B753D74-1860-4143-A54D-A46371454460}">
          <x14:formula1>
            <xm:f>'リスト(印刷不要)'!$E$6:$E$10</xm:f>
          </x14:formula1>
          <xm:sqref>AB9</xm:sqref>
        </x14:dataValidation>
        <x14:dataValidation type="list" allowBlank="1" showInputMessage="1" showErrorMessage="1" xr:uid="{648A080B-03DD-461A-8EC2-9D36B68CD8A9}">
          <x14:formula1>
            <xm:f>'リスト(印刷不要)'!$I$6:$I$41</xm:f>
          </x14:formula1>
          <xm:sqref>Z10:AA10</xm:sqref>
        </x14:dataValidation>
        <x14:dataValidation type="list" allowBlank="1" showInputMessage="1" showErrorMessage="1" xr:uid="{36A36C02-C942-46E7-BE7D-C77AF3F1F493}">
          <x14:formula1>
            <xm:f>'リスト(印刷不要)'!$Q$6:$Q$7</xm:f>
          </x14:formula1>
          <xm:sqref>Y30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79111-D020-476B-BFFE-8E497DEDCAF5}">
  <dimension ref="B2:AE41"/>
  <sheetViews>
    <sheetView zoomScale="70" zoomScaleNormal="70" workbookViewId="0">
      <selection activeCell="G11" sqref="G11"/>
    </sheetView>
  </sheetViews>
  <sheetFormatPr defaultRowHeight="18.75" x14ac:dyDescent="0.4"/>
  <cols>
    <col min="2" max="2" width="23" bestFit="1" customWidth="1"/>
    <col min="3" max="3" width="33.125" customWidth="1"/>
    <col min="9" max="9" width="12.5" customWidth="1"/>
    <col min="10" max="10" width="14.125" bestFit="1" customWidth="1"/>
    <col min="11" max="11" width="17.125" bestFit="1" customWidth="1"/>
    <col min="12" max="12" width="23.25" bestFit="1" customWidth="1"/>
    <col min="13" max="15" width="23.25" customWidth="1"/>
    <col min="16" max="16" width="19.25" bestFit="1" customWidth="1"/>
    <col min="17" max="24" width="19.25" customWidth="1"/>
    <col min="25" max="25" width="12.375" customWidth="1"/>
  </cols>
  <sheetData>
    <row r="2" spans="2:31" x14ac:dyDescent="0.4">
      <c r="I2" s="79" t="s">
        <v>39</v>
      </c>
    </row>
    <row r="3" spans="2:31" x14ac:dyDescent="0.4">
      <c r="S3" t="s">
        <v>95</v>
      </c>
      <c r="Z3" s="218" t="s">
        <v>33</v>
      </c>
      <c r="AA3" s="218"/>
      <c r="AB3" s="218"/>
      <c r="AC3" s="218"/>
      <c r="AD3" s="218"/>
      <c r="AE3" s="218"/>
    </row>
    <row r="4" spans="2:31" x14ac:dyDescent="0.4">
      <c r="I4" s="80" t="s">
        <v>49</v>
      </c>
      <c r="R4" s="219" t="s">
        <v>31</v>
      </c>
      <c r="S4" s="219"/>
      <c r="T4" s="219"/>
      <c r="U4" s="219"/>
      <c r="V4" s="220" t="s">
        <v>32</v>
      </c>
      <c r="W4" s="220"/>
      <c r="X4" s="220"/>
      <c r="Z4" s="221" t="s">
        <v>78</v>
      </c>
      <c r="AA4" s="221"/>
      <c r="AB4" s="221"/>
      <c r="AC4" s="221" t="s">
        <v>82</v>
      </c>
      <c r="AD4" s="221"/>
      <c r="AE4" s="221"/>
    </row>
    <row r="5" spans="2:31" ht="20.25" x14ac:dyDescent="0.4">
      <c r="C5" t="s">
        <v>44</v>
      </c>
      <c r="D5" t="s">
        <v>34</v>
      </c>
      <c r="E5" t="s">
        <v>43</v>
      </c>
      <c r="I5" t="s">
        <v>83</v>
      </c>
      <c r="J5" t="s">
        <v>38</v>
      </c>
      <c r="K5" t="s">
        <v>40</v>
      </c>
      <c r="L5" t="s">
        <v>41</v>
      </c>
      <c r="M5" t="s">
        <v>60</v>
      </c>
      <c r="N5" t="s">
        <v>62</v>
      </c>
      <c r="O5" t="s">
        <v>57</v>
      </c>
      <c r="P5" t="s">
        <v>66</v>
      </c>
      <c r="Q5" t="s">
        <v>86</v>
      </c>
      <c r="R5" t="s">
        <v>37</v>
      </c>
      <c r="S5" t="s">
        <v>93</v>
      </c>
      <c r="T5" t="s">
        <v>94</v>
      </c>
      <c r="U5" t="s">
        <v>96</v>
      </c>
      <c r="V5" t="s">
        <v>97</v>
      </c>
      <c r="W5" t="s">
        <v>98</v>
      </c>
      <c r="X5" t="s">
        <v>99</v>
      </c>
      <c r="Y5" t="s">
        <v>37</v>
      </c>
      <c r="Z5" t="s">
        <v>79</v>
      </c>
      <c r="AA5" t="s">
        <v>80</v>
      </c>
      <c r="AB5" t="s">
        <v>81</v>
      </c>
      <c r="AC5" t="s">
        <v>79</v>
      </c>
      <c r="AD5" t="s">
        <v>80</v>
      </c>
      <c r="AE5" t="s">
        <v>81</v>
      </c>
    </row>
    <row r="6" spans="2:31" x14ac:dyDescent="0.4">
      <c r="B6" t="s">
        <v>30</v>
      </c>
      <c r="C6" t="s">
        <v>55</v>
      </c>
      <c r="D6" t="s">
        <v>35</v>
      </c>
      <c r="E6" t="s">
        <v>46</v>
      </c>
      <c r="I6" s="81">
        <v>16</v>
      </c>
      <c r="J6">
        <v>14.54</v>
      </c>
      <c r="K6">
        <v>166</v>
      </c>
      <c r="L6">
        <v>157</v>
      </c>
      <c r="M6">
        <v>400</v>
      </c>
      <c r="N6">
        <v>48</v>
      </c>
      <c r="O6" t="s">
        <v>67</v>
      </c>
      <c r="P6" t="s">
        <v>64</v>
      </c>
      <c r="Q6" t="s">
        <v>78</v>
      </c>
      <c r="R6" s="81">
        <v>16</v>
      </c>
      <c r="S6">
        <v>13</v>
      </c>
      <c r="T6">
        <v>24</v>
      </c>
      <c r="U6">
        <v>27.7</v>
      </c>
      <c r="V6">
        <v>18</v>
      </c>
      <c r="W6">
        <v>32</v>
      </c>
      <c r="X6">
        <v>4.5</v>
      </c>
      <c r="Y6" s="81">
        <v>16</v>
      </c>
      <c r="Z6">
        <v>48</v>
      </c>
      <c r="AA6">
        <v>18</v>
      </c>
      <c r="AB6">
        <v>10</v>
      </c>
      <c r="AC6">
        <v>50</v>
      </c>
      <c r="AD6">
        <v>18</v>
      </c>
      <c r="AE6">
        <v>9</v>
      </c>
    </row>
    <row r="7" spans="2:31" x14ac:dyDescent="0.4">
      <c r="B7" t="s">
        <v>45</v>
      </c>
      <c r="C7" t="s">
        <v>75</v>
      </c>
      <c r="D7" t="s">
        <v>36</v>
      </c>
      <c r="E7" t="s">
        <v>47</v>
      </c>
      <c r="I7" s="81">
        <v>18</v>
      </c>
      <c r="J7">
        <v>16.2</v>
      </c>
      <c r="K7">
        <v>206</v>
      </c>
      <c r="L7">
        <v>192</v>
      </c>
      <c r="M7">
        <v>450</v>
      </c>
      <c r="N7">
        <v>54</v>
      </c>
      <c r="O7" t="s">
        <v>68</v>
      </c>
      <c r="P7" t="s">
        <v>65</v>
      </c>
      <c r="Q7" t="s">
        <v>82</v>
      </c>
      <c r="R7" s="81">
        <v>18</v>
      </c>
      <c r="S7">
        <v>15</v>
      </c>
      <c r="T7">
        <v>27</v>
      </c>
      <c r="U7">
        <v>31.2</v>
      </c>
      <c r="V7">
        <v>20</v>
      </c>
      <c r="W7">
        <v>36</v>
      </c>
      <c r="X7">
        <v>4.5</v>
      </c>
      <c r="Y7" s="81">
        <v>18</v>
      </c>
      <c r="Z7">
        <v>60</v>
      </c>
      <c r="AA7">
        <v>22</v>
      </c>
      <c r="AB7">
        <v>13</v>
      </c>
      <c r="AC7">
        <v>55</v>
      </c>
      <c r="AD7">
        <v>20</v>
      </c>
      <c r="AE7">
        <v>10</v>
      </c>
    </row>
    <row r="8" spans="2:31" x14ac:dyDescent="0.4">
      <c r="C8" t="s">
        <v>76</v>
      </c>
      <c r="E8" t="s">
        <v>59</v>
      </c>
      <c r="I8" s="81">
        <v>20</v>
      </c>
      <c r="J8">
        <v>18.2</v>
      </c>
      <c r="K8">
        <v>260</v>
      </c>
      <c r="L8">
        <v>245</v>
      </c>
      <c r="M8">
        <v>500</v>
      </c>
      <c r="N8">
        <v>60</v>
      </c>
      <c r="R8" s="81">
        <v>20</v>
      </c>
      <c r="S8">
        <v>16</v>
      </c>
      <c r="T8">
        <v>30</v>
      </c>
      <c r="U8">
        <v>34.6</v>
      </c>
      <c r="V8">
        <v>22</v>
      </c>
      <c r="W8">
        <v>40</v>
      </c>
      <c r="X8">
        <v>4.5</v>
      </c>
      <c r="Y8" s="81">
        <v>20</v>
      </c>
      <c r="Z8">
        <v>60</v>
      </c>
      <c r="AA8">
        <v>22</v>
      </c>
      <c r="AB8">
        <v>13</v>
      </c>
      <c r="AC8">
        <v>60</v>
      </c>
      <c r="AD8">
        <v>22</v>
      </c>
      <c r="AE8">
        <v>12</v>
      </c>
    </row>
    <row r="9" spans="2:31" x14ac:dyDescent="0.4">
      <c r="E9" t="s">
        <v>56</v>
      </c>
      <c r="I9" s="81">
        <v>22</v>
      </c>
      <c r="J9">
        <v>20.2</v>
      </c>
      <c r="K9">
        <v>320</v>
      </c>
      <c r="L9">
        <v>303</v>
      </c>
      <c r="M9">
        <v>550</v>
      </c>
      <c r="N9">
        <v>66</v>
      </c>
      <c r="R9" s="81">
        <v>22</v>
      </c>
      <c r="S9">
        <v>18</v>
      </c>
      <c r="T9">
        <v>32</v>
      </c>
      <c r="U9">
        <v>37</v>
      </c>
      <c r="V9">
        <v>24</v>
      </c>
      <c r="W9">
        <v>44</v>
      </c>
      <c r="X9">
        <v>6</v>
      </c>
      <c r="Y9" s="81">
        <v>22</v>
      </c>
      <c r="Z9">
        <v>72</v>
      </c>
      <c r="AA9">
        <v>26</v>
      </c>
      <c r="AB9">
        <v>15</v>
      </c>
      <c r="AC9">
        <v>70</v>
      </c>
      <c r="AD9">
        <v>24</v>
      </c>
      <c r="AE9">
        <v>12</v>
      </c>
    </row>
    <row r="10" spans="2:31" x14ac:dyDescent="0.4">
      <c r="I10" s="81">
        <v>24</v>
      </c>
      <c r="J10">
        <v>21.85</v>
      </c>
      <c r="K10">
        <v>375</v>
      </c>
      <c r="L10">
        <v>353</v>
      </c>
      <c r="M10">
        <v>600</v>
      </c>
      <c r="N10">
        <v>72</v>
      </c>
      <c r="R10" s="81">
        <v>24</v>
      </c>
      <c r="S10">
        <v>19</v>
      </c>
      <c r="T10">
        <v>36</v>
      </c>
      <c r="U10">
        <v>41.6</v>
      </c>
      <c r="V10">
        <v>26</v>
      </c>
      <c r="W10">
        <v>48</v>
      </c>
      <c r="X10">
        <v>6</v>
      </c>
      <c r="Y10" s="81">
        <v>24</v>
      </c>
      <c r="Z10">
        <v>72</v>
      </c>
      <c r="AA10">
        <v>26</v>
      </c>
      <c r="AB10">
        <v>15</v>
      </c>
      <c r="AC10">
        <v>75</v>
      </c>
      <c r="AD10">
        <v>26</v>
      </c>
      <c r="AE10">
        <v>16</v>
      </c>
    </row>
    <row r="11" spans="2:31" x14ac:dyDescent="0.4">
      <c r="I11" s="81">
        <v>27</v>
      </c>
      <c r="J11">
        <v>24.85</v>
      </c>
      <c r="K11">
        <v>485</v>
      </c>
      <c r="L11">
        <v>459</v>
      </c>
      <c r="M11">
        <v>675</v>
      </c>
      <c r="N11">
        <v>81</v>
      </c>
      <c r="R11" s="81">
        <v>27</v>
      </c>
      <c r="S11">
        <v>22</v>
      </c>
      <c r="T11">
        <v>41</v>
      </c>
      <c r="U11">
        <v>47.3</v>
      </c>
      <c r="V11">
        <v>30</v>
      </c>
      <c r="W11">
        <v>56</v>
      </c>
      <c r="X11">
        <v>6</v>
      </c>
      <c r="Y11" s="81">
        <v>27</v>
      </c>
      <c r="Z11">
        <v>91</v>
      </c>
      <c r="AA11">
        <v>32</v>
      </c>
      <c r="AB11">
        <v>17</v>
      </c>
      <c r="AC11">
        <v>90</v>
      </c>
      <c r="AD11">
        <v>29</v>
      </c>
      <c r="AE11">
        <v>16</v>
      </c>
    </row>
    <row r="12" spans="2:31" x14ac:dyDescent="0.4">
      <c r="I12" s="81">
        <v>30</v>
      </c>
      <c r="J12">
        <v>27.51</v>
      </c>
      <c r="K12">
        <v>594</v>
      </c>
      <c r="L12">
        <v>561</v>
      </c>
      <c r="M12">
        <v>750</v>
      </c>
      <c r="N12">
        <v>90</v>
      </c>
      <c r="R12" s="81">
        <v>30</v>
      </c>
      <c r="S12">
        <v>24</v>
      </c>
      <c r="T12">
        <v>46</v>
      </c>
      <c r="U12">
        <v>53.1</v>
      </c>
      <c r="V12">
        <v>33</v>
      </c>
      <c r="W12">
        <v>60</v>
      </c>
      <c r="X12">
        <v>8</v>
      </c>
      <c r="Y12" s="81">
        <v>30</v>
      </c>
      <c r="Z12">
        <v>91</v>
      </c>
      <c r="AA12">
        <v>32</v>
      </c>
      <c r="AB12">
        <v>17</v>
      </c>
      <c r="AC12">
        <v>100</v>
      </c>
      <c r="AD12">
        <v>32</v>
      </c>
      <c r="AE12">
        <v>16</v>
      </c>
    </row>
    <row r="13" spans="2:31" x14ac:dyDescent="0.4">
      <c r="I13" s="81">
        <v>33</v>
      </c>
      <c r="J13">
        <v>30.51</v>
      </c>
      <c r="K13">
        <v>731</v>
      </c>
      <c r="L13">
        <v>694</v>
      </c>
      <c r="M13">
        <v>825</v>
      </c>
      <c r="N13">
        <v>99</v>
      </c>
      <c r="R13" s="81">
        <v>33</v>
      </c>
      <c r="S13">
        <v>26</v>
      </c>
      <c r="T13">
        <v>50</v>
      </c>
      <c r="U13">
        <v>57.7</v>
      </c>
      <c r="V13">
        <v>36</v>
      </c>
      <c r="W13">
        <v>63</v>
      </c>
      <c r="X13">
        <v>8</v>
      </c>
      <c r="Y13" s="81">
        <v>33</v>
      </c>
      <c r="Z13">
        <v>102</v>
      </c>
      <c r="AA13">
        <v>38</v>
      </c>
      <c r="AB13">
        <v>20</v>
      </c>
      <c r="AC13">
        <v>100</v>
      </c>
      <c r="AD13">
        <v>35</v>
      </c>
      <c r="AE13">
        <v>19</v>
      </c>
    </row>
    <row r="14" spans="2:31" x14ac:dyDescent="0.4">
      <c r="I14" s="81">
        <v>36</v>
      </c>
      <c r="J14">
        <v>33.17</v>
      </c>
      <c r="K14">
        <v>864</v>
      </c>
      <c r="L14">
        <v>817</v>
      </c>
      <c r="M14">
        <v>900</v>
      </c>
      <c r="N14">
        <v>108</v>
      </c>
      <c r="R14" s="81">
        <v>36</v>
      </c>
      <c r="S14">
        <v>29</v>
      </c>
      <c r="T14">
        <v>55</v>
      </c>
      <c r="U14">
        <v>63.5</v>
      </c>
      <c r="V14">
        <v>39</v>
      </c>
      <c r="W14">
        <v>66</v>
      </c>
      <c r="X14">
        <v>8</v>
      </c>
      <c r="Y14" s="81">
        <v>36</v>
      </c>
      <c r="Z14">
        <v>102</v>
      </c>
      <c r="AA14">
        <v>38</v>
      </c>
      <c r="AB14">
        <v>20</v>
      </c>
      <c r="AC14">
        <v>110</v>
      </c>
      <c r="AD14">
        <v>38</v>
      </c>
      <c r="AE14">
        <v>19</v>
      </c>
    </row>
    <row r="15" spans="2:31" x14ac:dyDescent="0.4">
      <c r="B15" t="s">
        <v>31</v>
      </c>
      <c r="I15" s="81">
        <v>39</v>
      </c>
      <c r="J15">
        <v>36.17</v>
      </c>
      <c r="K15">
        <v>1030</v>
      </c>
      <c r="L15">
        <v>976</v>
      </c>
      <c r="M15">
        <v>975</v>
      </c>
      <c r="N15">
        <v>117</v>
      </c>
      <c r="R15" s="81">
        <v>39</v>
      </c>
      <c r="S15">
        <v>31</v>
      </c>
      <c r="T15">
        <v>60</v>
      </c>
      <c r="U15">
        <v>69.3</v>
      </c>
      <c r="V15">
        <v>42</v>
      </c>
      <c r="W15">
        <v>72</v>
      </c>
      <c r="X15">
        <v>8</v>
      </c>
      <c r="Y15" s="81">
        <v>39</v>
      </c>
      <c r="Z15">
        <v>120</v>
      </c>
      <c r="AA15">
        <v>45</v>
      </c>
      <c r="AB15">
        <v>24</v>
      </c>
      <c r="AC15">
        <v>120</v>
      </c>
      <c r="AD15">
        <v>41</v>
      </c>
      <c r="AE15">
        <v>22</v>
      </c>
    </row>
    <row r="16" spans="2:31" x14ac:dyDescent="0.4">
      <c r="B16" t="s">
        <v>32</v>
      </c>
      <c r="I16" s="81">
        <v>42</v>
      </c>
      <c r="J16">
        <v>38.83</v>
      </c>
      <c r="K16">
        <v>1180</v>
      </c>
      <c r="L16">
        <v>1120</v>
      </c>
      <c r="M16">
        <v>1050</v>
      </c>
      <c r="N16">
        <v>126</v>
      </c>
      <c r="R16" s="81">
        <v>42</v>
      </c>
      <c r="S16">
        <v>34</v>
      </c>
      <c r="T16">
        <v>65</v>
      </c>
      <c r="U16">
        <v>75</v>
      </c>
      <c r="V16">
        <v>45</v>
      </c>
      <c r="W16">
        <v>78</v>
      </c>
      <c r="X16">
        <v>8</v>
      </c>
      <c r="Y16" s="81">
        <v>42</v>
      </c>
      <c r="Z16">
        <v>120</v>
      </c>
      <c r="AA16">
        <v>45</v>
      </c>
      <c r="AB16">
        <v>24</v>
      </c>
      <c r="AC16">
        <v>120</v>
      </c>
      <c r="AD16">
        <v>44</v>
      </c>
      <c r="AE16">
        <v>22</v>
      </c>
    </row>
    <row r="17" spans="2:31" x14ac:dyDescent="0.4">
      <c r="B17" t="s">
        <v>33</v>
      </c>
      <c r="I17" s="81">
        <v>45</v>
      </c>
      <c r="J17">
        <v>41.83</v>
      </c>
      <c r="K17">
        <v>1370</v>
      </c>
      <c r="L17">
        <v>1310</v>
      </c>
      <c r="M17">
        <v>1125</v>
      </c>
      <c r="N17">
        <v>135</v>
      </c>
      <c r="R17" s="81">
        <v>45</v>
      </c>
      <c r="S17">
        <v>36</v>
      </c>
      <c r="T17">
        <v>70</v>
      </c>
      <c r="U17">
        <v>80.8</v>
      </c>
      <c r="V17">
        <v>48</v>
      </c>
      <c r="W17">
        <v>85</v>
      </c>
      <c r="X17">
        <v>8</v>
      </c>
      <c r="Y17" s="81">
        <v>45</v>
      </c>
      <c r="Z17">
        <v>140</v>
      </c>
      <c r="AA17">
        <v>51</v>
      </c>
      <c r="AB17">
        <v>24</v>
      </c>
      <c r="AC17">
        <v>125</v>
      </c>
      <c r="AD17">
        <v>48</v>
      </c>
      <c r="AE17">
        <v>22</v>
      </c>
    </row>
    <row r="18" spans="2:31" x14ac:dyDescent="0.4">
      <c r="I18" s="81">
        <v>48</v>
      </c>
      <c r="J18">
        <v>44.48</v>
      </c>
      <c r="K18">
        <v>1550</v>
      </c>
      <c r="L18">
        <v>1470</v>
      </c>
      <c r="M18">
        <v>1200</v>
      </c>
      <c r="N18">
        <v>144</v>
      </c>
      <c r="R18" s="81">
        <v>48</v>
      </c>
      <c r="S18">
        <v>38</v>
      </c>
      <c r="T18">
        <v>75</v>
      </c>
      <c r="U18">
        <v>86.5</v>
      </c>
      <c r="V18">
        <v>52</v>
      </c>
      <c r="W18">
        <v>92</v>
      </c>
      <c r="X18">
        <v>8</v>
      </c>
      <c r="Y18" s="81">
        <v>48</v>
      </c>
      <c r="Z18">
        <v>140</v>
      </c>
      <c r="AA18">
        <v>51</v>
      </c>
      <c r="AB18">
        <v>24</v>
      </c>
      <c r="AC18">
        <v>150</v>
      </c>
      <c r="AD18">
        <v>51</v>
      </c>
      <c r="AE18">
        <v>22</v>
      </c>
    </row>
    <row r="19" spans="2:31" x14ac:dyDescent="0.4">
      <c r="R19" s="81">
        <v>52</v>
      </c>
      <c r="S19">
        <v>42</v>
      </c>
      <c r="T19">
        <v>80</v>
      </c>
      <c r="U19">
        <v>92.4</v>
      </c>
      <c r="V19">
        <v>56</v>
      </c>
      <c r="W19">
        <v>98</v>
      </c>
      <c r="X19">
        <v>8</v>
      </c>
      <c r="Y19" s="81">
        <v>52</v>
      </c>
      <c r="Z19">
        <v>160</v>
      </c>
      <c r="AA19">
        <v>59</v>
      </c>
      <c r="AB19">
        <v>27</v>
      </c>
      <c r="AC19">
        <v>150</v>
      </c>
      <c r="AD19">
        <v>55</v>
      </c>
      <c r="AE19">
        <v>22</v>
      </c>
    </row>
    <row r="20" spans="2:31" ht="20.25" x14ac:dyDescent="0.4">
      <c r="H20" s="82" t="s">
        <v>50</v>
      </c>
      <c r="J20" t="s">
        <v>38</v>
      </c>
      <c r="K20" t="s">
        <v>40</v>
      </c>
      <c r="L20" t="s">
        <v>41</v>
      </c>
      <c r="M20" t="s">
        <v>61</v>
      </c>
      <c r="N20" t="s">
        <v>63</v>
      </c>
      <c r="R20" s="81">
        <v>56</v>
      </c>
      <c r="S20">
        <v>45</v>
      </c>
      <c r="T20">
        <v>85</v>
      </c>
      <c r="U20">
        <v>98.1</v>
      </c>
      <c r="V20">
        <v>60</v>
      </c>
      <c r="W20">
        <v>105</v>
      </c>
      <c r="X20">
        <v>9</v>
      </c>
      <c r="Y20" s="81">
        <v>56</v>
      </c>
      <c r="Z20">
        <v>160</v>
      </c>
      <c r="AA20">
        <v>59</v>
      </c>
      <c r="AB20">
        <v>27</v>
      </c>
      <c r="AC20">
        <v>150</v>
      </c>
      <c r="AD20">
        <v>59</v>
      </c>
      <c r="AE20">
        <v>25</v>
      </c>
    </row>
    <row r="21" spans="2:31" x14ac:dyDescent="0.4">
      <c r="I21" s="81">
        <v>24</v>
      </c>
      <c r="J21">
        <v>24</v>
      </c>
      <c r="K21">
        <v>452</v>
      </c>
      <c r="L21">
        <v>384</v>
      </c>
      <c r="M21">
        <v>600</v>
      </c>
      <c r="N21">
        <v>72</v>
      </c>
      <c r="R21" s="81">
        <v>60</v>
      </c>
      <c r="S21">
        <v>48</v>
      </c>
      <c r="T21">
        <v>90</v>
      </c>
      <c r="U21">
        <v>69.3</v>
      </c>
      <c r="V21">
        <v>64</v>
      </c>
      <c r="W21">
        <v>110</v>
      </c>
      <c r="X21">
        <v>9</v>
      </c>
      <c r="Y21" s="81">
        <v>60</v>
      </c>
      <c r="Z21">
        <v>180</v>
      </c>
      <c r="AA21">
        <v>67</v>
      </c>
      <c r="AB21">
        <v>31</v>
      </c>
      <c r="AC21">
        <v>155</v>
      </c>
      <c r="AD21">
        <v>63</v>
      </c>
      <c r="AE21">
        <v>28</v>
      </c>
    </row>
    <row r="22" spans="2:31" x14ac:dyDescent="0.4">
      <c r="I22" s="81">
        <v>27</v>
      </c>
      <c r="J22">
        <v>27</v>
      </c>
      <c r="K22">
        <v>573</v>
      </c>
      <c r="L22">
        <v>496</v>
      </c>
      <c r="M22">
        <v>675</v>
      </c>
      <c r="N22">
        <v>81</v>
      </c>
      <c r="R22" s="81">
        <v>64</v>
      </c>
      <c r="S22">
        <v>51</v>
      </c>
      <c r="T22">
        <v>95</v>
      </c>
      <c r="U22">
        <v>110</v>
      </c>
      <c r="V22">
        <v>68</v>
      </c>
      <c r="W22">
        <v>115</v>
      </c>
      <c r="X22">
        <v>9</v>
      </c>
      <c r="Y22" s="81">
        <v>64</v>
      </c>
      <c r="Z22">
        <v>180</v>
      </c>
      <c r="AA22">
        <v>67</v>
      </c>
      <c r="AB22">
        <v>31</v>
      </c>
      <c r="AC22">
        <v>165</v>
      </c>
      <c r="AD22">
        <v>67</v>
      </c>
      <c r="AE22">
        <v>28</v>
      </c>
    </row>
    <row r="23" spans="2:31" x14ac:dyDescent="0.4">
      <c r="I23" s="81">
        <v>30</v>
      </c>
      <c r="J23">
        <v>30</v>
      </c>
      <c r="K23">
        <v>707</v>
      </c>
      <c r="L23">
        <v>621</v>
      </c>
      <c r="M23">
        <v>750</v>
      </c>
      <c r="N23">
        <v>90</v>
      </c>
      <c r="R23" s="81">
        <v>68</v>
      </c>
      <c r="S23">
        <v>54</v>
      </c>
      <c r="T23">
        <v>100</v>
      </c>
      <c r="U23">
        <v>115</v>
      </c>
      <c r="V23">
        <v>72</v>
      </c>
      <c r="W23">
        <v>120</v>
      </c>
      <c r="X23">
        <v>12</v>
      </c>
      <c r="Y23" s="81">
        <v>68</v>
      </c>
      <c r="Z23">
        <v>190</v>
      </c>
      <c r="AA23">
        <v>76</v>
      </c>
      <c r="AB23">
        <v>34</v>
      </c>
      <c r="AC23">
        <v>176</v>
      </c>
      <c r="AD23">
        <v>71</v>
      </c>
      <c r="AE23">
        <v>32</v>
      </c>
    </row>
    <row r="24" spans="2:31" x14ac:dyDescent="0.4">
      <c r="I24" s="81">
        <v>33</v>
      </c>
      <c r="J24">
        <v>33</v>
      </c>
      <c r="K24">
        <v>855</v>
      </c>
      <c r="L24">
        <v>761</v>
      </c>
      <c r="M24">
        <v>825</v>
      </c>
      <c r="N24">
        <v>99</v>
      </c>
      <c r="R24" s="81">
        <v>72</v>
      </c>
      <c r="S24">
        <v>58</v>
      </c>
      <c r="T24">
        <v>105</v>
      </c>
      <c r="U24">
        <v>121</v>
      </c>
      <c r="V24">
        <v>76</v>
      </c>
      <c r="W24">
        <v>125</v>
      </c>
      <c r="X24">
        <v>12</v>
      </c>
      <c r="Y24" s="81">
        <v>72</v>
      </c>
      <c r="Z24">
        <v>190</v>
      </c>
      <c r="AA24">
        <v>76</v>
      </c>
      <c r="AB24">
        <v>34</v>
      </c>
      <c r="AC24">
        <v>186</v>
      </c>
      <c r="AD24">
        <v>76</v>
      </c>
      <c r="AE24">
        <v>32</v>
      </c>
    </row>
    <row r="25" spans="2:31" x14ac:dyDescent="0.4">
      <c r="I25" s="81">
        <v>36</v>
      </c>
      <c r="J25">
        <v>36</v>
      </c>
      <c r="K25">
        <v>1020</v>
      </c>
      <c r="L25">
        <v>865</v>
      </c>
      <c r="M25">
        <v>900</v>
      </c>
      <c r="N25">
        <v>108</v>
      </c>
      <c r="R25" s="81">
        <v>76</v>
      </c>
      <c r="S25">
        <v>61</v>
      </c>
      <c r="T25">
        <v>110</v>
      </c>
      <c r="U25">
        <v>127</v>
      </c>
      <c r="V25">
        <v>80</v>
      </c>
      <c r="W25">
        <v>135</v>
      </c>
      <c r="X25">
        <v>12</v>
      </c>
      <c r="Y25" s="81">
        <v>76</v>
      </c>
      <c r="Z25">
        <v>210</v>
      </c>
      <c r="AA25">
        <v>84</v>
      </c>
      <c r="AB25">
        <v>42</v>
      </c>
      <c r="AC25">
        <v>196</v>
      </c>
      <c r="AD25">
        <v>80</v>
      </c>
      <c r="AE25">
        <v>36</v>
      </c>
    </row>
    <row r="26" spans="2:31" x14ac:dyDescent="0.4">
      <c r="I26" s="81">
        <v>39</v>
      </c>
      <c r="J26">
        <v>39</v>
      </c>
      <c r="K26">
        <v>1190</v>
      </c>
      <c r="L26">
        <v>1030</v>
      </c>
      <c r="M26">
        <v>975</v>
      </c>
      <c r="N26">
        <v>117</v>
      </c>
      <c r="R26" s="81">
        <v>80</v>
      </c>
      <c r="S26">
        <v>64</v>
      </c>
      <c r="T26">
        <v>115</v>
      </c>
      <c r="U26">
        <v>133</v>
      </c>
      <c r="V26">
        <v>84</v>
      </c>
      <c r="W26">
        <v>140</v>
      </c>
      <c r="X26">
        <v>12</v>
      </c>
      <c r="Y26" s="81">
        <v>80</v>
      </c>
      <c r="Z26">
        <v>210</v>
      </c>
      <c r="AA26">
        <v>84</v>
      </c>
      <c r="AB26">
        <v>42</v>
      </c>
      <c r="AC26">
        <v>206</v>
      </c>
      <c r="AD26">
        <v>84</v>
      </c>
      <c r="AE26">
        <v>40</v>
      </c>
    </row>
    <row r="27" spans="2:31" x14ac:dyDescent="0.4">
      <c r="I27" s="81">
        <v>42</v>
      </c>
      <c r="J27">
        <v>42</v>
      </c>
      <c r="K27">
        <v>1390</v>
      </c>
      <c r="L27">
        <v>1210</v>
      </c>
      <c r="M27">
        <v>1050</v>
      </c>
      <c r="N27">
        <v>126</v>
      </c>
      <c r="R27" s="81">
        <v>85</v>
      </c>
      <c r="S27">
        <v>68</v>
      </c>
      <c r="T27">
        <v>120</v>
      </c>
      <c r="U27">
        <v>139</v>
      </c>
      <c r="V27">
        <v>89</v>
      </c>
      <c r="W27">
        <v>145</v>
      </c>
      <c r="X27">
        <v>12</v>
      </c>
      <c r="Y27" s="81">
        <v>85</v>
      </c>
      <c r="Z27">
        <v>240</v>
      </c>
      <c r="AA27">
        <v>94</v>
      </c>
      <c r="AB27">
        <v>47</v>
      </c>
      <c r="AC27">
        <v>219</v>
      </c>
      <c r="AD27">
        <v>89</v>
      </c>
      <c r="AE27">
        <v>40</v>
      </c>
    </row>
    <row r="28" spans="2:31" x14ac:dyDescent="0.4">
      <c r="I28" s="81">
        <v>45</v>
      </c>
      <c r="J28">
        <v>45</v>
      </c>
      <c r="K28">
        <v>1590</v>
      </c>
      <c r="L28">
        <v>1340</v>
      </c>
      <c r="M28">
        <v>1125</v>
      </c>
      <c r="N28">
        <v>135</v>
      </c>
      <c r="R28" s="81">
        <v>90</v>
      </c>
      <c r="S28">
        <v>72</v>
      </c>
      <c r="T28">
        <v>130</v>
      </c>
      <c r="U28">
        <v>150</v>
      </c>
      <c r="V28">
        <v>94</v>
      </c>
      <c r="W28">
        <v>160</v>
      </c>
      <c r="X28">
        <v>12</v>
      </c>
      <c r="Y28" s="81">
        <v>90</v>
      </c>
      <c r="Z28">
        <v>240</v>
      </c>
      <c r="AA28">
        <v>94</v>
      </c>
      <c r="AB28">
        <v>47</v>
      </c>
      <c r="AC28">
        <v>232</v>
      </c>
      <c r="AD28">
        <v>94</v>
      </c>
      <c r="AE28">
        <v>45</v>
      </c>
    </row>
    <row r="29" spans="2:31" x14ac:dyDescent="0.4">
      <c r="I29" s="81">
        <v>48</v>
      </c>
      <c r="J29">
        <v>48</v>
      </c>
      <c r="K29">
        <v>1810</v>
      </c>
      <c r="L29">
        <v>1540</v>
      </c>
      <c r="M29">
        <v>1200</v>
      </c>
      <c r="N29">
        <v>144</v>
      </c>
      <c r="R29" s="81">
        <v>95</v>
      </c>
      <c r="S29">
        <v>76</v>
      </c>
      <c r="T29">
        <v>135</v>
      </c>
      <c r="U29">
        <v>156</v>
      </c>
      <c r="V29">
        <v>99</v>
      </c>
      <c r="W29">
        <v>165</v>
      </c>
      <c r="X29">
        <v>12</v>
      </c>
      <c r="Y29" s="81">
        <v>95</v>
      </c>
      <c r="Z29">
        <v>260</v>
      </c>
      <c r="AA29">
        <v>104</v>
      </c>
      <c r="AB29">
        <v>52</v>
      </c>
      <c r="AC29">
        <v>244</v>
      </c>
      <c r="AD29">
        <v>99</v>
      </c>
      <c r="AE29">
        <v>50</v>
      </c>
    </row>
    <row r="30" spans="2:31" x14ac:dyDescent="0.4">
      <c r="I30" s="81">
        <v>52</v>
      </c>
      <c r="J30">
        <v>52</v>
      </c>
      <c r="K30">
        <v>2120</v>
      </c>
      <c r="L30">
        <v>1820</v>
      </c>
      <c r="M30">
        <v>1300</v>
      </c>
      <c r="N30">
        <v>156</v>
      </c>
      <c r="R30" s="81">
        <v>100</v>
      </c>
      <c r="S30">
        <v>80</v>
      </c>
      <c r="T30">
        <v>140</v>
      </c>
      <c r="U30">
        <v>167</v>
      </c>
      <c r="V30">
        <v>104</v>
      </c>
      <c r="W30">
        <v>175</v>
      </c>
      <c r="X30">
        <v>16</v>
      </c>
      <c r="Y30" s="81">
        <v>100</v>
      </c>
      <c r="Z30">
        <v>260</v>
      </c>
      <c r="AA30">
        <v>104</v>
      </c>
      <c r="AB30">
        <v>52</v>
      </c>
      <c r="AC30">
        <v>257</v>
      </c>
      <c r="AD30">
        <v>104</v>
      </c>
      <c r="AE30">
        <v>50</v>
      </c>
    </row>
    <row r="31" spans="2:31" x14ac:dyDescent="0.4">
      <c r="I31" s="81">
        <v>56</v>
      </c>
      <c r="J31">
        <v>56</v>
      </c>
      <c r="K31">
        <v>2460</v>
      </c>
      <c r="L31">
        <v>2140</v>
      </c>
      <c r="M31">
        <v>1400</v>
      </c>
      <c r="N31">
        <v>168</v>
      </c>
    </row>
    <row r="32" spans="2:31" x14ac:dyDescent="0.4">
      <c r="I32" s="81">
        <v>60</v>
      </c>
      <c r="J32">
        <v>60</v>
      </c>
      <c r="K32">
        <v>2830</v>
      </c>
      <c r="L32">
        <v>2480</v>
      </c>
      <c r="M32">
        <v>1500</v>
      </c>
      <c r="N32">
        <v>180</v>
      </c>
    </row>
    <row r="33" spans="9:14" x14ac:dyDescent="0.4">
      <c r="I33" s="81">
        <v>64</v>
      </c>
      <c r="J33">
        <v>64</v>
      </c>
      <c r="K33">
        <v>3220</v>
      </c>
      <c r="L33">
        <v>2850</v>
      </c>
      <c r="M33">
        <v>1600</v>
      </c>
      <c r="N33">
        <v>192</v>
      </c>
    </row>
    <row r="34" spans="9:14" x14ac:dyDescent="0.4">
      <c r="I34" s="81">
        <v>68</v>
      </c>
      <c r="J34">
        <v>68</v>
      </c>
      <c r="K34">
        <v>3630</v>
      </c>
      <c r="L34">
        <v>3240</v>
      </c>
      <c r="M34">
        <v>1700</v>
      </c>
      <c r="N34">
        <v>204</v>
      </c>
    </row>
    <row r="35" spans="9:14" x14ac:dyDescent="0.4">
      <c r="I35" s="81">
        <v>72</v>
      </c>
      <c r="J35">
        <v>72</v>
      </c>
      <c r="K35">
        <v>4070</v>
      </c>
      <c r="L35">
        <v>3460</v>
      </c>
      <c r="M35">
        <v>1800</v>
      </c>
      <c r="N35">
        <v>216</v>
      </c>
    </row>
    <row r="36" spans="9:14" x14ac:dyDescent="0.4">
      <c r="I36" s="81">
        <v>76</v>
      </c>
      <c r="J36">
        <v>76</v>
      </c>
      <c r="K36">
        <v>4540</v>
      </c>
      <c r="L36">
        <v>3890</v>
      </c>
      <c r="M36">
        <v>1900</v>
      </c>
      <c r="N36">
        <v>228</v>
      </c>
    </row>
    <row r="37" spans="9:14" x14ac:dyDescent="0.4">
      <c r="I37" s="81">
        <v>80</v>
      </c>
      <c r="J37">
        <v>80</v>
      </c>
      <c r="K37">
        <v>5030</v>
      </c>
      <c r="L37">
        <v>4340</v>
      </c>
      <c r="M37">
        <v>2000</v>
      </c>
      <c r="N37">
        <v>240</v>
      </c>
    </row>
    <row r="38" spans="9:14" x14ac:dyDescent="0.4">
      <c r="I38" s="81">
        <v>85</v>
      </c>
      <c r="J38">
        <v>85</v>
      </c>
      <c r="K38">
        <v>5670</v>
      </c>
      <c r="L38">
        <v>4950</v>
      </c>
      <c r="M38">
        <v>2125</v>
      </c>
      <c r="N38">
        <v>255</v>
      </c>
    </row>
    <row r="39" spans="9:14" x14ac:dyDescent="0.4">
      <c r="I39" s="81">
        <v>90</v>
      </c>
      <c r="J39">
        <v>90</v>
      </c>
      <c r="K39">
        <v>6360</v>
      </c>
      <c r="L39">
        <v>5590</v>
      </c>
      <c r="M39">
        <v>2250</v>
      </c>
      <c r="N39">
        <v>270</v>
      </c>
    </row>
    <row r="40" spans="9:14" x14ac:dyDescent="0.4">
      <c r="I40" s="81">
        <v>95</v>
      </c>
      <c r="J40">
        <v>95</v>
      </c>
      <c r="K40">
        <v>7090</v>
      </c>
      <c r="L40">
        <v>6270</v>
      </c>
      <c r="M40">
        <v>2375</v>
      </c>
      <c r="N40">
        <v>285</v>
      </c>
    </row>
    <row r="41" spans="9:14" x14ac:dyDescent="0.4">
      <c r="I41" s="81">
        <v>100</v>
      </c>
      <c r="J41">
        <v>100</v>
      </c>
      <c r="K41">
        <v>7850</v>
      </c>
      <c r="L41">
        <v>6990</v>
      </c>
      <c r="M41">
        <v>2500</v>
      </c>
      <c r="N41">
        <v>300</v>
      </c>
    </row>
  </sheetData>
  <sheetProtection algorithmName="SHA-512" hashValue="LSEM263AD0uBZD7U2o1XpeDbJE/lO9JIzOJINWAyehdBb+YhrCpUgQlfAd7yIzV5exfBOiKSRRlGoxLWPpQHXw==" saltValue="RFuO84yhqzpNoZMdxMU76g==" spinCount="100000" sheet="1" objects="1" scenarios="1"/>
  <mergeCells count="5">
    <mergeCell ref="Z3:AE3"/>
    <mergeCell ref="R4:U4"/>
    <mergeCell ref="V4:X4"/>
    <mergeCell ref="Z4:AB4"/>
    <mergeCell ref="AC4:AE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ご注文書・お見積書</vt:lpstr>
      <vt:lpstr>(例)MP柱脚システム使用時</vt:lpstr>
      <vt:lpstr>(例)斜めビスホールダウン149使用時</vt:lpstr>
      <vt:lpstr>リスト(印刷不要)</vt:lpstr>
      <vt:lpstr>'(例)MP柱脚システム使用時'!Print_Area</vt:lpstr>
      <vt:lpstr>'(例)斜めビスホールダウン149使用時'!Print_Area</vt:lpstr>
      <vt:lpstr>ご注文書・お見積書!Print_Area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永幸</dc:creator>
  <cp:lastModifiedBy>塩﨑　亜里沙</cp:lastModifiedBy>
  <cp:lastPrinted>2026-01-27T08:33:01Z</cp:lastPrinted>
  <dcterms:created xsi:type="dcterms:W3CDTF">2025-10-28T06:52:37Z</dcterms:created>
  <dcterms:modified xsi:type="dcterms:W3CDTF">2026-01-28T00:07:17Z</dcterms:modified>
</cp:coreProperties>
</file>